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ople.ey.com/personal/phannapha_mahakit_th_ey_com/Documents/Desktop/Job/EGATIF/FS Q3'25/"/>
    </mc:Choice>
  </mc:AlternateContent>
  <xr:revisionPtr revIDLastSave="0" documentId="8_{1B8ED2AC-029C-42C4-A98A-FF778A38E47F}" xr6:coauthVersionLast="47" xr6:coauthVersionMax="47" xr10:uidLastSave="{00000000-0000-0000-0000-000000000000}"/>
  <bookViews>
    <workbookView xWindow="-110" yWindow="-110" windowWidth="19420" windowHeight="11500" tabRatio="952" xr2:uid="{00000000-000D-0000-FFFF-FFFF00000000}"/>
  </bookViews>
  <sheets>
    <sheet name="BS" sheetId="9" r:id="rId1"/>
    <sheet name="securities" sheetId="13" r:id="rId2"/>
    <sheet name="PL (3M)" sheetId="16" r:id="rId3"/>
    <sheet name="PL (9M)" sheetId="17" r:id="rId4"/>
  </sheets>
  <definedNames>
    <definedName name="_xlnm.Print_Area" localSheetId="0">BS!$A$1:$K$33</definedName>
    <definedName name="_xlnm.Print_Area" localSheetId="2">'PL (3M)'!$A$1:$M$24</definedName>
    <definedName name="_xlnm.Print_Area" localSheetId="3">'PL (9M)'!$A$1:$M$71</definedName>
    <definedName name="_xlnm.Print_Area" localSheetId="1">securities!$A$1:$P$35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7" l="1"/>
  <c r="M37" i="13"/>
  <c r="J15" i="17"/>
  <c r="J58" i="17"/>
  <c r="J54" i="17"/>
  <c r="J20" i="17"/>
  <c r="J20" i="16" s="1"/>
  <c r="J15" i="16"/>
  <c r="J16" i="17"/>
  <c r="J14" i="16"/>
  <c r="J13" i="16"/>
  <c r="J12" i="16"/>
  <c r="J11" i="16"/>
  <c r="I22" i="9" l="1"/>
  <c r="J67" i="17"/>
  <c r="J64" i="17"/>
  <c r="J63" i="17"/>
  <c r="J39" i="17"/>
  <c r="I32" i="13" l="1"/>
  <c r="G32" i="13"/>
  <c r="E32" i="13" l="1"/>
  <c r="J65" i="17"/>
  <c r="L65" i="17"/>
  <c r="L50" i="17"/>
  <c r="L61" i="17" s="1"/>
  <c r="L66" i="17" s="1"/>
  <c r="L34" i="17"/>
  <c r="L33" i="17"/>
  <c r="L32" i="17"/>
  <c r="L35" i="17" s="1"/>
  <c r="L38" i="17" s="1"/>
  <c r="L40" i="17" s="1"/>
  <c r="L21" i="17"/>
  <c r="L16" i="17"/>
  <c r="L17" i="17" s="1"/>
  <c r="L9" i="17"/>
  <c r="L21" i="16"/>
  <c r="L16" i="16"/>
  <c r="L17" i="16" s="1"/>
  <c r="L9" i="16"/>
  <c r="J34" i="17"/>
  <c r="J60" i="17" s="1"/>
  <c r="J33" i="17"/>
  <c r="J59" i="17" s="1"/>
  <c r="A28" i="17"/>
  <c r="A46" i="17" s="1"/>
  <c r="J21" i="17"/>
  <c r="J9" i="17"/>
  <c r="J17" i="17" s="1"/>
  <c r="J32" i="17" s="1"/>
  <c r="J21" i="16"/>
  <c r="J16" i="16"/>
  <c r="J9" i="16"/>
  <c r="J22" i="17" l="1"/>
  <c r="L68" i="17"/>
  <c r="J35" i="17"/>
  <c r="J50" i="17" s="1"/>
  <c r="J61" i="17" s="1"/>
  <c r="J66" i="17" s="1"/>
  <c r="J68" i="17" s="1"/>
  <c r="L22" i="17"/>
  <c r="J17" i="16"/>
  <c r="J22" i="16" s="1"/>
  <c r="L22" i="16"/>
  <c r="J38" i="17" l="1"/>
  <c r="J40" i="17" s="1"/>
  <c r="O32" i="13"/>
  <c r="M32" i="13"/>
  <c r="K32" i="13"/>
  <c r="G15" i="13"/>
  <c r="G33" i="13" s="1"/>
  <c r="G37" i="13" s="1"/>
  <c r="E15" i="13"/>
  <c r="E33" i="13" s="1"/>
  <c r="I15" i="13" l="1"/>
  <c r="I33" i="13" s="1"/>
  <c r="O15" i="13"/>
  <c r="O33" i="13" s="1"/>
  <c r="M15" i="13"/>
  <c r="M33" i="13" s="1"/>
  <c r="K15" i="13"/>
  <c r="K33" i="13" s="1"/>
  <c r="K22" i="9" l="1"/>
  <c r="K17" i="9"/>
  <c r="K14" i="9"/>
  <c r="K18" i="9" s="1"/>
  <c r="I17" i="9"/>
  <c r="I14" i="9"/>
  <c r="I18" i="9" l="1"/>
  <c r="I23" i="9" s="1"/>
  <c r="K23" i="9"/>
</calcChain>
</file>

<file path=xl/sharedStrings.xml><?xml version="1.0" encoding="utf-8"?>
<sst xmlns="http://schemas.openxmlformats.org/spreadsheetml/2006/main" count="168" uniqueCount="114">
  <si>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</si>
  <si>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</si>
  <si>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</si>
  <si>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</si>
  <si>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</si>
  <si>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</si>
  <si>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</si>
  <si>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</si>
  <si>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</si>
  <si>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</si>
  <si>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</si>
  <si>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</si>
  <si>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</si>
  <si>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</si>
  <si>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</si>
  <si>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</si>
  <si>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</si>
  <si>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</si>
  <si>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</si>
  <si>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</si>
  <si>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</si>
  <si>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</si>
  <si>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</si>
  <si>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</si>
  <si>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</si>
  <si>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</si>
  <si>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</si>
  <si>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</si>
  <si>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</si>
  <si>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</si>
  <si>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</si>
  <si>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</si>
  <si>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</si>
  <si>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</si>
  <si>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</si>
  <si>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</si>
  <si>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</si>
  <si>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</si>
  <si>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</si>
  <si>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</si>
  <si>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</si>
  <si>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</si>
  <si>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</si>
  <si>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</si>
  <si>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</si>
  <si>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</si>
  <si>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</si>
  <si>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</si>
  <si>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</si>
  <si>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</si>
  <si>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</si>
  <si>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</si>
  <si>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</si>
  <si>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</si>
  <si>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</si>
  <si>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</si>
  <si>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</si>
  <si>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</si>
  <si>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</si>
  <si>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</si>
  <si>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</si>
  <si>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</si>
  <si>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</si>
  <si>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</si>
  <si>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</si>
  <si>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</si>
  <si>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ผู้ช่วยกรรมการผู้จัดการ</t>
  </si>
  <si>
    <t xml:space="preserve">   ให้เป็นเงินสดสุทธิจากกิจกรรมดำเนินงาน</t>
  </si>
  <si>
    <t>(ไพรัช มิคะเสน)</t>
  </si>
  <si>
    <t>งบกำไรขาดทุนเบ็ดเสร็จ</t>
  </si>
  <si>
    <t>ตั๋วเงินคลัง</t>
  </si>
  <si>
    <t>การจ่ายเงินลดทุนให้แก่ผู้ถือหน่วยลงทุนระหว่างงวด</t>
  </si>
  <si>
    <t>เงินฝากธนาคาร ณ วันปลายงวด (หมายเหตุ 7)</t>
  </si>
  <si>
    <t>(พันบาท)</t>
  </si>
  <si>
    <t>การเพิ่มขึ้น (ลดลง) ของสินทรัพย์สุทธิจากการดำเนินงานในระหว่างงวด</t>
  </si>
  <si>
    <t>(วรวรรณี  ตั้งศิริกุศลวงศ์)</t>
  </si>
  <si>
    <t>รองกรรมการผู้จัดการ</t>
  </si>
  <si>
    <t>การเพิ่มขึ้นในสินทรัพย์สุทธิจากการดำเนินงาน</t>
  </si>
  <si>
    <t>เงินลงทุนในธุรกิจโครงสร้างพื้นฐานโรงไฟฟ้า (หมายเหตุ 6)</t>
  </si>
  <si>
    <t>เงินลงทุนในหลักทรัพย์ (หมายเหตุ 6)</t>
  </si>
  <si>
    <t>การเพิ่มขึ้นของสินทรัพย์สุทธิจากการดำเนินงาน</t>
  </si>
  <si>
    <t>31 ธันวาคม 2567</t>
  </si>
  <si>
    <t>กระทรวงการคลัง งวดที่ 20/183/67</t>
  </si>
  <si>
    <t>กระทรวงการคลัง งวดที่ 22/182/67</t>
  </si>
  <si>
    <t>กระทรวงการคลัง งวดที่ 23/182/67</t>
  </si>
  <si>
    <t>ธนาคารแห่งประเทศไทยงวดที่ 46/91/67</t>
  </si>
  <si>
    <t>ธนาคารแห่งประเทศไทยงวดที่ 5/364/67</t>
  </si>
  <si>
    <t>ธนาคารแห่งประเทศไทยงวดที่ 8/364/67</t>
  </si>
  <si>
    <t>ธนาคารแห่งประเทศไทยงวดที่ 10/364/67</t>
  </si>
  <si>
    <t>สินทรัพย์สุทธิต่อหน่วย (บาท)</t>
  </si>
  <si>
    <t>จำนวนหน่วยลงทุนที่จำหน่ายแล้วทั้งหมด ณ วันปลายงวด (หน่วย)</t>
  </si>
  <si>
    <t>การลดลงของสินทรัพย์สุทธิในระหว่างงวด</t>
  </si>
  <si>
    <t>รายการปรับกระทบรายการเพิ่มขึ้นในสินทรัพย์สุทธิจากการดำเนินงาน</t>
  </si>
  <si>
    <t>รายการขาดทุนสุทธิจากเงินลงทุน</t>
  </si>
  <si>
    <t>รายการขาดทุนสุทธิที่ยังไม่เกิดขึ้นจากการวัดมูลค่าเงินลงทุน</t>
  </si>
  <si>
    <t>รวมรายการขาดทุนสุทธิจากเงินลงทุน</t>
  </si>
  <si>
    <t xml:space="preserve">   ค่าใช้จ่ายค้างจ่ายเพิ่มขึ้น (ลดลง)</t>
  </si>
  <si>
    <t>ณ วันที่ 30 กันยายน 2568</t>
  </si>
  <si>
    <t>30 กันยายน 2568</t>
  </si>
  <si>
    <t>สำหรับงวดสามเดือนสิ้นสุดวันที่ 30 กันยายน 2568</t>
  </si>
  <si>
    <t>สำหรับงวดเก้าเดือนสิ้นสุดวันที่ 30 กันยายน 2568</t>
  </si>
  <si>
    <t>ธนาคารแห่งประเทศไทยงวดที่ 32/91/68</t>
  </si>
  <si>
    <t>ธนาคารแห่งประเทศไทยงวดที่ 33/91/68</t>
  </si>
  <si>
    <t>ธนาคารแห่งประเทศไทยงวดที่ 12/364/67</t>
  </si>
  <si>
    <t>ธนาคารแห่งประเทศไทยงวดที่ 36/91/68</t>
  </si>
  <si>
    <t>ธนาคารแห่งประเทศไทยงวดที่ 37/91/68</t>
  </si>
  <si>
    <t xml:space="preserve">   (กำไร) ขาดทุนจากการจำหน่ายเงินลงทุนในหลักทรัพย์</t>
  </si>
  <si>
    <t xml:space="preserve">   (กำไร) ขาดทุนสุทธิที่ยังไม่เกิดขึ้นจากการวัดมูลค่าเงินลงทุน</t>
  </si>
  <si>
    <t>รายการกำไร (ขาดทุน) สุทธิที่เกิดขึ้นจากเงินลงทุน</t>
  </si>
  <si>
    <t>รายการกำไร (ขาดทุน) สุทธิที่ยังไม่เกิดขึ้นจากการวัดมูลค่าเงินลงทุน</t>
  </si>
  <si>
    <t>รวมรายการกำไร (ขาดทุน) สุทธิจากเงินลงทุน</t>
  </si>
  <si>
    <t>เงินฝากธนาคารลดลงสุทธิ</t>
  </si>
  <si>
    <t xml:space="preserve">   (ราคาทุน: 14,299 ล้านบาท (31 ธันวาคม 2567: 15,061 ล้านบาท))</t>
  </si>
  <si>
    <t>รายการกำไร (ขาดทุน) สุทธิจากเงินลงทุน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</si>
</sst>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#,##0.0000_);\(#,##0.0000\)"/>
    <numFmt numFmtId="165" formatCode="_(* #,##0_);_(* \(#,##0\);_(* &quot;-&quot;??_);_(@_)"/>
    <numFmt numFmtId="166" formatCode="_(* #,##0.0000_);_(* \(#,##0.0000\);_(* &quot;-&quot;??_);_(@_)"/>
    <numFmt numFmtId="167" formatCode="#,##0.0_);\(#,##0.0\)"/>
    <numFmt numFmtId="168" formatCode="_(* #,##0.00_);_(* \(#,##0.00\);_(* &quot;-&quot;_);_(@_)"/>
    <numFmt numFmtId="169" formatCode="[$-F800]dddd\,\ mmmm\ dd\,\ yyyy"/>
    <numFmt numFmtId="170" formatCode="_(* #,##0.000000_);_(* \(#,##0.000000\);_(* &quot;-&quot;??_);_(@_)"/>
    <numFmt numFmtId="171" formatCode="_(* #,##0.00000_);_(* \(#,##0.00000\);_(* &quot;-&quot;??_);_(@_)"/>
    <numFmt numFmtId="172" formatCode="[$-107041E]d\ mmmm\ yyyy;@"/>
    <numFmt numFmtId="173" formatCode="_(* #,##0.0000000_);_(* \(#,##0.0000000\);_(* &quot;-&quot;??_);_(@_)"/>
    <numFmt numFmtId="174" formatCode="#,##0.000000_);\(#,##0.000000\)"/>
    <numFmt numFmtId="175" formatCode="0.000%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  <font>
      <sz val="10"/>
      <name val="Arial"/>
      <family val="2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38">
    <xf numFmtId="0" fontId="0" fillId="0" borderId="0" xfId="0"/>
    <xf numFmtId="37" fontId="4" fillId="0" borderId="0" xfId="0" applyNumberFormat="1" applyFont="1" applyAlignment="1">
      <alignment vertical="center"/>
    </xf>
    <xf numFmtId="37" fontId="5" fillId="0" borderId="0" xfId="0" applyNumberFormat="1" applyFont="1" applyAlignment="1">
      <alignment vertical="center"/>
    </xf>
    <xf numFmtId="37" fontId="6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left" vertical="center"/>
    </xf>
    <xf numFmtId="37" fontId="5" fillId="0" borderId="0" xfId="0" applyNumberFormat="1" applyFont="1" applyAlignment="1">
      <alignment horizontal="left" vertical="center"/>
    </xf>
    <xf numFmtId="3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37" fontId="12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7" fontId="12" fillId="0" borderId="0" xfId="0" applyNumberFormat="1" applyFont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41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165" fontId="5" fillId="0" borderId="4" xfId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top"/>
    </xf>
    <xf numFmtId="37" fontId="7" fillId="0" borderId="0" xfId="0" applyNumberFormat="1" applyFont="1" applyAlignment="1">
      <alignment horizontal="center" vertical="center"/>
    </xf>
    <xf numFmtId="41" fontId="5" fillId="0" borderId="2" xfId="0" applyNumberFormat="1" applyFont="1" applyBorder="1" applyAlignment="1">
      <alignment vertical="center"/>
    </xf>
    <xf numFmtId="41" fontId="5" fillId="0" borderId="2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1" xfId="0" applyNumberFormat="1" applyFont="1" applyBorder="1" applyAlignment="1">
      <alignment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Border="1" applyAlignment="1">
      <alignment vertical="center"/>
    </xf>
    <xf numFmtId="37" fontId="7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37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vertical="top"/>
    </xf>
    <xf numFmtId="37" fontId="4" fillId="0" borderId="0" xfId="0" applyNumberFormat="1" applyFont="1" applyAlignment="1">
      <alignment vertical="top"/>
    </xf>
    <xf numFmtId="37" fontId="4" fillId="0" borderId="0" xfId="0" applyNumberFormat="1" applyFont="1" applyAlignment="1">
      <alignment horizontal="left" vertical="top"/>
    </xf>
    <xf numFmtId="37" fontId="5" fillId="0" borderId="0" xfId="0" applyNumberFormat="1" applyFont="1" applyAlignment="1">
      <alignment horizontal="centerContinuous" vertical="top"/>
    </xf>
    <xf numFmtId="37" fontId="7" fillId="0" borderId="0" xfId="0" quotePrefix="1" applyNumberFormat="1" applyFont="1" applyAlignment="1">
      <alignment horizontal="center" vertical="top"/>
    </xf>
    <xf numFmtId="37" fontId="5" fillId="0" borderId="0" xfId="0" applyNumberFormat="1" applyFont="1" applyAlignment="1">
      <alignment vertical="top"/>
    </xf>
    <xf numFmtId="166" fontId="5" fillId="0" borderId="0" xfId="1" applyNumberFormat="1" applyFont="1" applyFill="1" applyAlignment="1">
      <alignment vertical="top"/>
    </xf>
    <xf numFmtId="37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top"/>
    </xf>
    <xf numFmtId="41" fontId="5" fillId="0" borderId="2" xfId="1" applyNumberFormat="1" applyFont="1" applyFill="1" applyBorder="1" applyAlignment="1">
      <alignment vertical="center"/>
    </xf>
    <xf numFmtId="43" fontId="5" fillId="0" borderId="0" xfId="1" applyFont="1" applyFill="1" applyAlignment="1">
      <alignment horizontal="right" vertical="top"/>
    </xf>
    <xf numFmtId="0" fontId="5" fillId="0" borderId="5" xfId="0" applyFont="1" applyBorder="1" applyAlignment="1">
      <alignment vertical="top"/>
    </xf>
    <xf numFmtId="37" fontId="5" fillId="0" borderId="5" xfId="0" applyNumberFormat="1" applyFont="1" applyBorder="1" applyAlignment="1">
      <alignment vertical="top"/>
    </xf>
    <xf numFmtId="37" fontId="10" fillId="0" borderId="0" xfId="0" applyNumberFormat="1" applyFont="1" applyAlignment="1">
      <alignment horizontal="center" vertical="center"/>
    </xf>
    <xf numFmtId="37" fontId="10" fillId="0" borderId="0" xfId="0" quotePrefix="1" applyNumberFormat="1" applyFont="1" applyAlignment="1">
      <alignment horizontal="center" vertical="top"/>
    </xf>
    <xf numFmtId="0" fontId="5" fillId="0" borderId="0" xfId="4" applyFont="1" applyAlignment="1">
      <alignment vertical="center"/>
    </xf>
    <xf numFmtId="0" fontId="5" fillId="0" borderId="0" xfId="8" applyFont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0" xfId="1" applyFont="1" applyFill="1" applyAlignment="1">
      <alignment vertical="center"/>
    </xf>
    <xf numFmtId="41" fontId="14" fillId="0" borderId="0" xfId="0" applyNumberFormat="1" applyFont="1" applyAlignment="1">
      <alignment vertical="center"/>
    </xf>
    <xf numFmtId="37" fontId="5" fillId="0" borderId="0" xfId="7" applyNumberFormat="1" applyFont="1" applyAlignment="1">
      <alignment vertical="center"/>
    </xf>
    <xf numFmtId="41" fontId="12" fillId="0" borderId="0" xfId="1" applyNumberFormat="1" applyFont="1" applyFill="1" applyAlignment="1">
      <alignment vertical="center"/>
    </xf>
    <xf numFmtId="43" fontId="5" fillId="0" borderId="0" xfId="1" applyFont="1" applyFill="1" applyAlignment="1">
      <alignment vertical="top"/>
    </xf>
    <xf numFmtId="170" fontId="5" fillId="0" borderId="0" xfId="1" applyNumberFormat="1" applyFont="1" applyFill="1" applyAlignment="1">
      <alignment vertical="center"/>
    </xf>
    <xf numFmtId="0" fontId="4" fillId="0" borderId="0" xfId="4" applyFont="1" applyAlignment="1">
      <alignment horizontal="left" vertical="center"/>
    </xf>
    <xf numFmtId="37" fontId="4" fillId="0" borderId="0" xfId="0" applyNumberFormat="1" applyFont="1" applyAlignment="1">
      <alignment horizontal="left" vertical="center"/>
    </xf>
    <xf numFmtId="37" fontId="5" fillId="0" borderId="0" xfId="4" applyNumberFormat="1" applyFont="1" applyAlignment="1">
      <alignment horizontal="center" vertical="center"/>
    </xf>
    <xf numFmtId="37" fontId="5" fillId="0" borderId="0" xfId="4" applyNumberFormat="1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centerContinuous" vertical="center"/>
    </xf>
    <xf numFmtId="37" fontId="5" fillId="0" borderId="2" xfId="4" applyNumberFormat="1" applyFont="1" applyBorder="1" applyAlignment="1">
      <alignment horizontal="center" vertical="center"/>
    </xf>
    <xf numFmtId="0" fontId="7" fillId="0" borderId="0" xfId="4" applyFont="1" applyAlignment="1">
      <alignment horizontal="centerContinuous" vertical="center"/>
    </xf>
    <xf numFmtId="0" fontId="5" fillId="0" borderId="2" xfId="4" applyFont="1" applyBorder="1" applyAlignment="1">
      <alignment horizontal="center" vertical="center"/>
    </xf>
    <xf numFmtId="0" fontId="7" fillId="0" borderId="0" xfId="4" applyFont="1" applyAlignment="1">
      <alignment vertical="center"/>
    </xf>
    <xf numFmtId="170" fontId="7" fillId="0" borderId="0" xfId="1" applyNumberFormat="1" applyFont="1" applyFill="1" applyAlignment="1">
      <alignment vertical="center"/>
    </xf>
    <xf numFmtId="0" fontId="4" fillId="0" borderId="0" xfId="4" applyFont="1" applyAlignment="1">
      <alignment vertical="center"/>
    </xf>
    <xf numFmtId="41" fontId="5" fillId="0" borderId="0" xfId="4" applyNumberFormat="1" applyFont="1" applyAlignment="1">
      <alignment vertical="center"/>
    </xf>
    <xf numFmtId="0" fontId="12" fillId="0" borderId="0" xfId="4" applyFont="1" applyAlignment="1">
      <alignment vertical="center"/>
    </xf>
    <xf numFmtId="41" fontId="5" fillId="0" borderId="2" xfId="4" applyNumberFormat="1" applyFont="1" applyBorder="1" applyAlignment="1">
      <alignment horizontal="center" vertical="center"/>
    </xf>
    <xf numFmtId="43" fontId="5" fillId="0" borderId="0" xfId="4" applyNumberFormat="1" applyFont="1" applyAlignment="1">
      <alignment vertical="center"/>
    </xf>
    <xf numFmtId="41" fontId="5" fillId="0" borderId="0" xfId="4" applyNumberFormat="1" applyFont="1" applyAlignment="1">
      <alignment horizontal="centerContinuous" vertical="center"/>
    </xf>
    <xf numFmtId="37" fontId="5" fillId="0" borderId="0" xfId="4" applyNumberFormat="1" applyFont="1" applyAlignment="1">
      <alignment horizontal="centerContinuous" vertical="center"/>
    </xf>
    <xf numFmtId="0" fontId="7" fillId="0" borderId="0" xfId="4" applyFont="1" applyAlignment="1">
      <alignment horizontal="center" vertical="center"/>
    </xf>
    <xf numFmtId="41" fontId="12" fillId="0" borderId="0" xfId="4" applyNumberFormat="1" applyFont="1" applyAlignment="1">
      <alignment horizontal="center" vertical="center"/>
    </xf>
    <xf numFmtId="168" fontId="12" fillId="0" borderId="0" xfId="4" applyNumberFormat="1" applyFont="1" applyAlignment="1">
      <alignment horizontal="center" vertical="center"/>
    </xf>
    <xf numFmtId="169" fontId="5" fillId="0" borderId="0" xfId="4" applyNumberFormat="1" applyFont="1" applyAlignment="1">
      <alignment horizontal="center" vertical="center"/>
    </xf>
    <xf numFmtId="41" fontId="5" fillId="0" borderId="1" xfId="4" applyNumberFormat="1" applyFont="1" applyBorder="1" applyAlignment="1">
      <alignment vertical="center"/>
    </xf>
    <xf numFmtId="168" fontId="5" fillId="0" borderId="1" xfId="4" applyNumberFormat="1" applyFont="1" applyBorder="1" applyAlignment="1">
      <alignment vertical="center"/>
    </xf>
    <xf numFmtId="41" fontId="5" fillId="0" borderId="4" xfId="4" applyNumberFormat="1" applyFont="1" applyBorder="1" applyAlignment="1">
      <alignment vertical="center"/>
    </xf>
    <xf numFmtId="168" fontId="5" fillId="0" borderId="4" xfId="4" applyNumberFormat="1" applyFont="1" applyBorder="1" applyAlignment="1">
      <alignment vertical="center"/>
    </xf>
    <xf numFmtId="37" fontId="14" fillId="0" borderId="0" xfId="0" applyNumberFormat="1" applyFont="1" applyAlignment="1">
      <alignment vertical="top"/>
    </xf>
    <xf numFmtId="167" fontId="6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vertical="top"/>
    </xf>
    <xf numFmtId="37" fontId="7" fillId="0" borderId="0" xfId="0" applyNumberFormat="1" applyFont="1" applyAlignment="1">
      <alignment vertical="top"/>
    </xf>
    <xf numFmtId="37" fontId="6" fillId="0" borderId="0" xfId="0" applyNumberFormat="1" applyFont="1" applyAlignment="1">
      <alignment horizontal="center" vertical="top"/>
    </xf>
    <xf numFmtId="41" fontId="5" fillId="0" borderId="0" xfId="0" applyNumberFormat="1" applyFont="1" applyAlignment="1">
      <alignment vertical="top"/>
    </xf>
    <xf numFmtId="37" fontId="5" fillId="0" borderId="0" xfId="0" applyNumberFormat="1" applyFont="1" applyAlignment="1">
      <alignment horizontal="left" vertical="top"/>
    </xf>
    <xf numFmtId="37" fontId="4" fillId="0" borderId="0" xfId="0" quotePrefix="1" applyNumberFormat="1" applyFont="1" applyAlignment="1">
      <alignment horizontal="left" vertical="top"/>
    </xf>
    <xf numFmtId="41" fontId="5" fillId="0" borderId="0" xfId="1" applyNumberFormat="1" applyFont="1" applyFill="1" applyAlignment="1">
      <alignment horizontal="right" vertical="top"/>
    </xf>
    <xf numFmtId="164" fontId="5" fillId="0" borderId="0" xfId="0" applyNumberFormat="1" applyFont="1" applyAlignment="1">
      <alignment horizontal="right" vertical="center"/>
    </xf>
    <xf numFmtId="2" fontId="5" fillId="0" borderId="0" xfId="4" applyNumberFormat="1" applyFont="1" applyAlignment="1">
      <alignment vertical="center"/>
    </xf>
    <xf numFmtId="10" fontId="5" fillId="0" borderId="0" xfId="10" applyNumberFormat="1" applyFont="1" applyAlignment="1">
      <alignment vertical="center"/>
    </xf>
    <xf numFmtId="171" fontId="5" fillId="0" borderId="0" xfId="1" applyNumberFormat="1" applyFont="1" applyFill="1" applyAlignment="1">
      <alignment vertical="top"/>
    </xf>
    <xf numFmtId="172" fontId="5" fillId="0" borderId="0" xfId="4" applyNumberFormat="1" applyFont="1" applyAlignment="1">
      <alignment horizontal="center" vertical="center"/>
    </xf>
    <xf numFmtId="168" fontId="5" fillId="0" borderId="2" xfId="4" applyNumberFormat="1" applyFont="1" applyBorder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5" fillId="0" borderId="0" xfId="1" applyFont="1" applyAlignment="1">
      <alignment vertical="center"/>
    </xf>
    <xf numFmtId="37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3" fontId="12" fillId="0" borderId="0" xfId="0" applyNumberFormat="1" applyFont="1" applyAlignment="1">
      <alignment vertical="top"/>
    </xf>
    <xf numFmtId="173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Border="1" applyAlignment="1">
      <alignment vertical="center"/>
    </xf>
    <xf numFmtId="43" fontId="5" fillId="0" borderId="0" xfId="1" applyFont="1" applyFill="1" applyBorder="1" applyAlignment="1">
      <alignment horizontal="right" vertical="top"/>
    </xf>
    <xf numFmtId="41" fontId="12" fillId="0" borderId="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center" vertical="center"/>
    </xf>
    <xf numFmtId="43" fontId="5" fillId="0" borderId="0" xfId="0" applyNumberFormat="1" applyFont="1" applyAlignment="1">
      <alignment vertical="center"/>
    </xf>
    <xf numFmtId="168" fontId="5" fillId="0" borderId="0" xfId="1" applyNumberFormat="1" applyFont="1" applyFill="1" applyAlignment="1">
      <alignment vertical="center"/>
    </xf>
    <xf numFmtId="174" fontId="5" fillId="0" borderId="0" xfId="0" applyNumberFormat="1" applyFont="1" applyAlignment="1">
      <alignment vertical="top"/>
    </xf>
    <xf numFmtId="174" fontId="5" fillId="0" borderId="0" xfId="1" applyNumberFormat="1" applyFont="1" applyFill="1" applyAlignment="1">
      <alignment vertical="top"/>
    </xf>
    <xf numFmtId="0" fontId="16" fillId="0" borderId="0" xfId="0" applyFont="1" applyAlignment="1">
      <alignment vertical="center"/>
    </xf>
    <xf numFmtId="43" fontId="5" fillId="0" borderId="2" xfId="1" applyFont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65" fontId="5" fillId="0" borderId="0" xfId="1" applyNumberFormat="1" applyFont="1" applyAlignment="1">
      <alignment vertical="top"/>
    </xf>
    <xf numFmtId="165" fontId="6" fillId="0" borderId="0" xfId="1" applyNumberFormat="1" applyFont="1" applyAlignment="1">
      <alignment horizontal="center" vertical="top"/>
    </xf>
    <xf numFmtId="165" fontId="5" fillId="0" borderId="2" xfId="1" applyNumberFormat="1" applyFont="1" applyBorder="1" applyAlignment="1">
      <alignment vertical="top"/>
    </xf>
    <xf numFmtId="165" fontId="5" fillId="0" borderId="2" xfId="1" applyNumberFormat="1" applyFont="1" applyBorder="1" applyAlignment="1">
      <alignment horizontal="right" vertical="top"/>
    </xf>
    <xf numFmtId="165" fontId="5" fillId="0" borderId="3" xfId="1" applyNumberFormat="1" applyFont="1" applyBorder="1" applyAlignment="1">
      <alignment horizontal="right" vertical="top"/>
    </xf>
    <xf numFmtId="165" fontId="5" fillId="0" borderId="0" xfId="1" applyNumberFormat="1" applyFont="1" applyAlignment="1">
      <alignment horizontal="right" vertical="top"/>
    </xf>
    <xf numFmtId="175" fontId="5" fillId="0" borderId="0" xfId="10" applyNumberFormat="1" applyFont="1" applyAlignment="1">
      <alignment vertical="center"/>
    </xf>
    <xf numFmtId="0" fontId="5" fillId="0" borderId="6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4" applyFont="1" applyAlignment="1">
      <alignment horizontal="left" vertical="center"/>
    </xf>
    <xf numFmtId="0" fontId="5" fillId="0" borderId="2" xfId="4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/>
    </xf>
    <xf numFmtId="37" fontId="5" fillId="0" borderId="7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left" vertical="center"/>
    </xf>
    <xf numFmtId="41" fontId="5" fillId="0" borderId="0" xfId="4" applyNumberFormat="1" applyFont="1" applyFill="1" applyAlignment="1">
      <alignment vertical="center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_MJLFT2" xfId="8" xr:uid="{00000000-0005-0000-0000-000008000000}"/>
    <cellStyle name="Percent" xfId="10" builtinId="5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zoomScaleSheetLayoutView="100" workbookViewId="0">
      <selection activeCell="I10" sqref="I10"/>
    </sheetView>
  </sheetViews>
  <sheetFormatPr defaultColWidth="9.1796875" defaultRowHeight="24" customHeight="1" x14ac:dyDescent="0.25"/>
  <cols>
    <col min="1" max="3" width="9.1796875" style="35"/>
    <col min="4" max="4" width="10" style="35" customWidth="1"/>
    <col min="5" max="5" width="5.54296875" style="35" customWidth="1"/>
    <col min="6" max="6" width="10.81640625" style="35" customWidth="1"/>
    <col min="7" max="7" width="7.54296875" style="36" customWidth="1"/>
    <col min="8" max="8" width="1.453125" style="35" customWidth="1"/>
    <col min="9" max="9" width="16.54296875" style="43" customWidth="1"/>
    <col min="10" max="10" width="1.453125" style="35" customWidth="1"/>
    <col min="11" max="11" width="16.54296875" style="43" customWidth="1"/>
    <col min="12" max="12" width="0.453125" style="38" customWidth="1"/>
    <col min="13" max="13" width="18.453125" style="62" bestFit="1" customWidth="1"/>
    <col min="14" max="14" width="17" style="35" customWidth="1"/>
    <col min="15" max="15" width="13.1796875" style="35" bestFit="1" customWidth="1"/>
    <col min="16" max="16" width="13.54296875" style="35" bestFit="1" customWidth="1"/>
    <col min="17" max="18" width="9.1796875" style="35"/>
    <col min="19" max="19" width="11.54296875" style="35" bestFit="1" customWidth="1"/>
    <col min="20" max="20" width="13.81640625" style="35" bestFit="1" customWidth="1"/>
    <col min="21" max="21" width="1.54296875" style="35" customWidth="1"/>
    <col min="22" max="22" width="11.54296875" style="35" bestFit="1" customWidth="1"/>
    <col min="23" max="23" width="12.453125" style="35" bestFit="1" customWidth="1"/>
    <col min="24" max="24" width="2.453125" style="35" customWidth="1"/>
    <col min="25" max="25" width="12.453125" style="35" bestFit="1" customWidth="1"/>
    <col min="26" max="16384" width="9.1796875" style="35"/>
  </cols>
  <sheetData>
    <row r="1" spans="1:23" ht="24" customHeight="1" x14ac:dyDescent="0.25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23" ht="24" customHeight="1" x14ac:dyDescent="0.25">
      <c r="A2" s="39" t="s">
        <v>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3" ht="24" customHeight="1" x14ac:dyDescent="0.25">
      <c r="A3" s="40" t="s">
        <v>97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23" ht="24" customHeight="1" x14ac:dyDescent="0.25">
      <c r="A4" s="40"/>
      <c r="B4" s="40"/>
      <c r="C4" s="40"/>
      <c r="D4" s="40"/>
      <c r="E4" s="40"/>
      <c r="F4" s="40"/>
      <c r="G4" s="40"/>
      <c r="H4" s="40"/>
      <c r="I4" s="37"/>
      <c r="J4" s="40"/>
      <c r="K4" s="37" t="s">
        <v>22</v>
      </c>
      <c r="L4" s="40"/>
    </row>
    <row r="5" spans="1:23" s="43" customFormat="1" ht="24" customHeight="1" x14ac:dyDescent="0.25">
      <c r="A5" s="41"/>
      <c r="B5" s="41"/>
      <c r="C5" s="41"/>
      <c r="D5" s="41"/>
      <c r="E5" s="41"/>
      <c r="F5" s="41"/>
      <c r="G5" s="53" t="s">
        <v>0</v>
      </c>
      <c r="I5" s="34" t="s">
        <v>98</v>
      </c>
      <c r="J5" s="34"/>
      <c r="K5" s="34" t="s">
        <v>81</v>
      </c>
      <c r="M5" s="62"/>
    </row>
    <row r="6" spans="1:23" s="43" customFormat="1" ht="24" customHeight="1" x14ac:dyDescent="0.25">
      <c r="A6" s="41"/>
      <c r="B6" s="41"/>
      <c r="C6" s="41"/>
      <c r="D6" s="41"/>
      <c r="E6" s="41"/>
      <c r="F6" s="41"/>
      <c r="G6" s="42"/>
      <c r="I6" s="45" t="s">
        <v>34</v>
      </c>
      <c r="J6" s="34"/>
      <c r="K6" s="45" t="s">
        <v>33</v>
      </c>
      <c r="M6" s="62"/>
    </row>
    <row r="7" spans="1:23" s="43" customFormat="1" ht="24" customHeight="1" x14ac:dyDescent="0.25">
      <c r="A7" s="41"/>
      <c r="B7" s="41"/>
      <c r="C7" s="41"/>
      <c r="D7" s="41"/>
      <c r="E7" s="41"/>
      <c r="F7" s="41"/>
      <c r="G7" s="42"/>
      <c r="I7" s="45" t="s">
        <v>35</v>
      </c>
      <c r="J7" s="34"/>
      <c r="K7" s="45"/>
      <c r="M7" s="62"/>
    </row>
    <row r="8" spans="1:23" s="43" customFormat="1" ht="24" customHeight="1" x14ac:dyDescent="0.25">
      <c r="A8" s="39" t="s">
        <v>1</v>
      </c>
      <c r="M8" s="90"/>
    </row>
    <row r="9" spans="1:23" s="43" customFormat="1" ht="24" customHeight="1" x14ac:dyDescent="0.25">
      <c r="A9" s="43" t="s">
        <v>65</v>
      </c>
      <c r="G9" s="91"/>
      <c r="M9" s="90"/>
      <c r="S9" s="92"/>
      <c r="T9" s="92"/>
      <c r="V9" s="93"/>
      <c r="W9" s="93"/>
    </row>
    <row r="10" spans="1:23" s="43" customFormat="1" ht="24" customHeight="1" x14ac:dyDescent="0.25">
      <c r="A10" s="43" t="s">
        <v>112</v>
      </c>
      <c r="G10" s="94">
        <v>6</v>
      </c>
      <c r="H10" s="94"/>
      <c r="I10" s="123">
        <v>16166910</v>
      </c>
      <c r="J10" s="124"/>
      <c r="K10" s="123">
        <v>16540352</v>
      </c>
      <c r="M10" s="107"/>
      <c r="N10" s="107"/>
      <c r="O10" s="107"/>
    </row>
    <row r="11" spans="1:23" s="43" customFormat="1" ht="24" customHeight="1" x14ac:dyDescent="0.25">
      <c r="A11" s="96" t="s">
        <v>51</v>
      </c>
      <c r="E11" s="94"/>
      <c r="G11" s="94">
        <v>7</v>
      </c>
      <c r="H11" s="94"/>
      <c r="I11" s="123">
        <v>4854</v>
      </c>
      <c r="J11" s="124"/>
      <c r="K11" s="123">
        <v>7049</v>
      </c>
      <c r="M11" s="107"/>
      <c r="N11" s="107"/>
      <c r="O11" s="107"/>
    </row>
    <row r="12" spans="1:23" s="43" customFormat="1" ht="24" customHeight="1" x14ac:dyDescent="0.25">
      <c r="A12" s="96" t="s">
        <v>36</v>
      </c>
      <c r="E12" s="94"/>
      <c r="G12" s="94">
        <v>11</v>
      </c>
      <c r="H12" s="94"/>
      <c r="I12" s="123">
        <v>453702</v>
      </c>
      <c r="J12" s="124"/>
      <c r="K12" s="123">
        <v>422391</v>
      </c>
      <c r="M12" s="107"/>
      <c r="N12" s="107"/>
      <c r="O12" s="107"/>
    </row>
    <row r="13" spans="1:23" s="43" customFormat="1" ht="24" customHeight="1" x14ac:dyDescent="0.25">
      <c r="A13" s="96" t="s">
        <v>37</v>
      </c>
      <c r="E13" s="94"/>
      <c r="G13" s="94"/>
      <c r="H13" s="94"/>
      <c r="I13" s="125">
        <v>1704</v>
      </c>
      <c r="J13" s="124"/>
      <c r="K13" s="125">
        <v>0</v>
      </c>
      <c r="M13" s="107"/>
      <c r="N13" s="107"/>
      <c r="O13" s="107"/>
    </row>
    <row r="14" spans="1:23" s="43" customFormat="1" ht="24" customHeight="1" x14ac:dyDescent="0.25">
      <c r="A14" s="39" t="s">
        <v>2</v>
      </c>
      <c r="I14" s="126">
        <f>SUM(I10:I13)</f>
        <v>16627170</v>
      </c>
      <c r="J14" s="123"/>
      <c r="K14" s="126">
        <f>SUM(K10:K13)</f>
        <v>16969792</v>
      </c>
      <c r="M14" s="107"/>
      <c r="N14" s="107"/>
      <c r="O14" s="107"/>
    </row>
    <row r="15" spans="1:23" s="43" customFormat="1" ht="24" customHeight="1" x14ac:dyDescent="0.25">
      <c r="A15" s="39" t="s">
        <v>3</v>
      </c>
      <c r="I15" s="123"/>
      <c r="J15" s="123"/>
      <c r="K15" s="123"/>
      <c r="M15" s="107"/>
      <c r="N15" s="107"/>
      <c r="O15" s="107"/>
    </row>
    <row r="16" spans="1:23" s="43" customFormat="1" ht="24" customHeight="1" x14ac:dyDescent="0.25">
      <c r="A16" s="43" t="s">
        <v>38</v>
      </c>
      <c r="E16" s="94"/>
      <c r="G16" s="94"/>
      <c r="H16" s="94"/>
      <c r="I16" s="125">
        <v>1604</v>
      </c>
      <c r="J16" s="124"/>
      <c r="K16" s="125">
        <v>1551</v>
      </c>
      <c r="M16" s="107"/>
      <c r="N16" s="107"/>
      <c r="O16" s="107"/>
    </row>
    <row r="17" spans="1:15" s="43" customFormat="1" ht="24" customHeight="1" x14ac:dyDescent="0.25">
      <c r="A17" s="97" t="s">
        <v>4</v>
      </c>
      <c r="E17" s="94"/>
      <c r="I17" s="126">
        <f>SUM(I16)</f>
        <v>1604</v>
      </c>
      <c r="J17" s="123"/>
      <c r="K17" s="126">
        <f>SUM(K16)</f>
        <v>1551</v>
      </c>
      <c r="M17" s="107"/>
      <c r="N17" s="107"/>
      <c r="O17" s="107"/>
    </row>
    <row r="18" spans="1:15" s="43" customFormat="1" ht="24" customHeight="1" thickBot="1" x14ac:dyDescent="0.3">
      <c r="A18" s="40" t="s">
        <v>5</v>
      </c>
      <c r="E18" s="94"/>
      <c r="I18" s="127">
        <f>+I14-I17</f>
        <v>16625566</v>
      </c>
      <c r="J18" s="123"/>
      <c r="K18" s="127">
        <f>+K14-K17</f>
        <v>16968241</v>
      </c>
      <c r="M18" s="107"/>
      <c r="N18" s="107"/>
      <c r="O18" s="107"/>
    </row>
    <row r="19" spans="1:15" s="43" customFormat="1" ht="24" customHeight="1" thickTop="1" x14ac:dyDescent="0.25">
      <c r="A19" s="40" t="s">
        <v>5</v>
      </c>
      <c r="I19" s="128"/>
      <c r="J19" s="123"/>
      <c r="K19" s="128"/>
      <c r="M19" s="107"/>
      <c r="N19" s="107"/>
      <c r="O19" s="107"/>
    </row>
    <row r="20" spans="1:15" s="43" customFormat="1" ht="24" customHeight="1" x14ac:dyDescent="0.25">
      <c r="A20" s="43" t="s">
        <v>6</v>
      </c>
      <c r="G20" s="94">
        <v>8</v>
      </c>
      <c r="H20" s="94"/>
      <c r="I20" s="128">
        <v>16517160</v>
      </c>
      <c r="J20" s="124"/>
      <c r="K20" s="128">
        <v>16788275</v>
      </c>
      <c r="M20" s="107"/>
      <c r="N20" s="107"/>
      <c r="O20" s="107"/>
    </row>
    <row r="21" spans="1:15" s="43" customFormat="1" ht="24" customHeight="1" x14ac:dyDescent="0.25">
      <c r="A21" s="96" t="s">
        <v>7</v>
      </c>
      <c r="G21" s="94">
        <v>8</v>
      </c>
      <c r="H21" s="94"/>
      <c r="I21" s="126">
        <v>108406</v>
      </c>
      <c r="J21" s="124"/>
      <c r="K21" s="126">
        <v>179966</v>
      </c>
      <c r="M21" s="107"/>
      <c r="N21" s="107"/>
      <c r="O21" s="107"/>
    </row>
    <row r="22" spans="1:15" s="43" customFormat="1" ht="24" customHeight="1" thickBot="1" x14ac:dyDescent="0.3">
      <c r="A22" s="39" t="s">
        <v>5</v>
      </c>
      <c r="I22" s="127">
        <f>SUM(I20:I21)</f>
        <v>16625566</v>
      </c>
      <c r="J22" s="123"/>
      <c r="K22" s="127">
        <f>SUM(K20:K21)</f>
        <v>16968241</v>
      </c>
      <c r="M22" s="107"/>
      <c r="N22" s="107"/>
      <c r="O22" s="107"/>
    </row>
    <row r="23" spans="1:15" s="43" customFormat="1" ht="24" customHeight="1" thickTop="1" x14ac:dyDescent="0.25">
      <c r="I23" s="98">
        <f>+I22-I18</f>
        <v>0</v>
      </c>
      <c r="J23" s="95"/>
      <c r="K23" s="98">
        <f>+K22-K18</f>
        <v>0</v>
      </c>
      <c r="M23" s="108"/>
      <c r="N23" s="107"/>
      <c r="O23" s="107"/>
    </row>
    <row r="24" spans="1:15" s="43" customFormat="1" ht="24" customHeight="1" x14ac:dyDescent="0.25">
      <c r="A24" s="43" t="s">
        <v>89</v>
      </c>
      <c r="I24" s="99">
        <v>7.9718999999999998</v>
      </c>
      <c r="K24" s="99">
        <v>8.1362000000000005</v>
      </c>
      <c r="M24" s="108"/>
      <c r="N24" s="107"/>
      <c r="O24" s="108"/>
    </row>
    <row r="25" spans="1:15" s="43" customFormat="1" ht="24" customHeight="1" x14ac:dyDescent="0.25">
      <c r="A25" s="43" t="s">
        <v>90</v>
      </c>
      <c r="G25" s="37"/>
      <c r="H25" s="37"/>
      <c r="I25" s="37">
        <v>2085500000</v>
      </c>
      <c r="J25" s="37"/>
      <c r="K25" s="37">
        <v>2085500000</v>
      </c>
      <c r="M25" s="109"/>
      <c r="N25" s="107"/>
      <c r="O25" s="107"/>
    </row>
    <row r="26" spans="1:15" ht="24" customHeight="1" x14ac:dyDescent="0.25">
      <c r="A26" s="43"/>
      <c r="B26" s="43"/>
      <c r="C26" s="43"/>
      <c r="D26" s="43"/>
      <c r="E26" s="43"/>
      <c r="F26" s="43"/>
      <c r="G26" s="37"/>
      <c r="H26" s="38"/>
      <c r="I26" s="110"/>
      <c r="K26" s="102"/>
      <c r="L26" s="37"/>
    </row>
    <row r="27" spans="1:15" ht="24" customHeight="1" x14ac:dyDescent="0.25">
      <c r="A27" s="43" t="s">
        <v>27</v>
      </c>
      <c r="B27" s="43"/>
      <c r="C27" s="43"/>
      <c r="D27" s="43"/>
      <c r="E27" s="43"/>
      <c r="F27" s="43"/>
      <c r="G27" s="43"/>
      <c r="H27" s="44"/>
      <c r="J27" s="118"/>
      <c r="K27" s="117"/>
      <c r="L27" s="43"/>
    </row>
    <row r="28" spans="1:15" ht="24" customHeight="1" x14ac:dyDescent="0.25">
      <c r="A28" s="43"/>
      <c r="B28" s="43"/>
      <c r="C28" s="43"/>
      <c r="D28" s="43"/>
      <c r="E28" s="43"/>
      <c r="F28" s="43"/>
      <c r="G28" s="43"/>
      <c r="H28" s="43"/>
      <c r="J28" s="43"/>
      <c r="L28" s="43"/>
    </row>
    <row r="29" spans="1:15" ht="24" customHeight="1" x14ac:dyDescent="0.25">
      <c r="A29" s="43"/>
      <c r="B29" s="43"/>
      <c r="C29" s="43"/>
      <c r="D29" s="43"/>
      <c r="E29" s="43"/>
      <c r="F29" s="43"/>
      <c r="G29" s="43"/>
      <c r="H29" s="43"/>
      <c r="J29" s="43"/>
      <c r="L29" s="43"/>
    </row>
    <row r="30" spans="1:15" ht="24" customHeight="1" x14ac:dyDescent="0.25">
      <c r="A30" s="50"/>
      <c r="B30" s="50"/>
      <c r="C30" s="50"/>
      <c r="D30" s="50"/>
      <c r="H30" s="50"/>
      <c r="I30" s="51"/>
      <c r="J30" s="50"/>
      <c r="K30" s="51"/>
    </row>
    <row r="31" spans="1:15" ht="24" customHeight="1" x14ac:dyDescent="0.25">
      <c r="A31" s="130" t="s">
        <v>68</v>
      </c>
      <c r="B31" s="130"/>
      <c r="C31" s="130"/>
      <c r="D31" s="130"/>
      <c r="F31" s="43"/>
      <c r="H31" s="130" t="s">
        <v>75</v>
      </c>
      <c r="I31" s="130"/>
      <c r="J31" s="130"/>
      <c r="K31" s="130"/>
    </row>
    <row r="32" spans="1:15" ht="24" customHeight="1" x14ac:dyDescent="0.25">
      <c r="A32" s="131" t="s">
        <v>66</v>
      </c>
      <c r="B32" s="131"/>
      <c r="C32" s="131"/>
      <c r="D32" s="131"/>
      <c r="F32" s="43"/>
      <c r="H32" s="131" t="s">
        <v>76</v>
      </c>
      <c r="I32" s="131"/>
      <c r="J32" s="131"/>
      <c r="K32" s="131"/>
    </row>
  </sheetData>
  <mergeCells count="4">
    <mergeCell ref="A31:D31"/>
    <mergeCell ref="A32:D32"/>
    <mergeCell ref="H31:K31"/>
    <mergeCell ref="H32:K32"/>
  </mergeCells>
  <phoneticPr fontId="2" type="noConversion"/>
  <pageMargins left="0.9055118110236221" right="0.39370078740157483" top="0.78740157480314965" bottom="0.31496062992125984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9"/>
  <sheetViews>
    <sheetView showGridLines="0" topLeftCell="A21" zoomScale="80" zoomScaleNormal="80" zoomScaleSheetLayoutView="100" workbookViewId="0">
      <selection activeCell="O37" sqref="O37"/>
    </sheetView>
  </sheetViews>
  <sheetFormatPr defaultColWidth="9.1796875" defaultRowHeight="21" customHeight="1" x14ac:dyDescent="0.25"/>
  <cols>
    <col min="1" max="1" width="3.1796875" style="54" customWidth="1"/>
    <col min="2" max="2" width="57" style="54" customWidth="1"/>
    <col min="3" max="3" width="22.81640625" style="54" customWidth="1"/>
    <col min="4" max="4" width="2" style="54" customWidth="1"/>
    <col min="5" max="5" width="14.54296875" style="54" customWidth="1"/>
    <col min="6" max="6" width="2" style="54" customWidth="1"/>
    <col min="7" max="7" width="14.54296875" style="54" customWidth="1"/>
    <col min="8" max="8" width="2" style="54" customWidth="1"/>
    <col min="9" max="9" width="14.54296875" style="58" customWidth="1"/>
    <col min="10" max="10" width="2" style="54" customWidth="1"/>
    <col min="11" max="11" width="14.54296875" style="54" customWidth="1"/>
    <col min="12" max="12" width="2" style="54" customWidth="1"/>
    <col min="13" max="13" width="14.54296875" style="54" customWidth="1"/>
    <col min="14" max="14" width="2" style="54" customWidth="1"/>
    <col min="15" max="15" width="14.54296875" style="54" customWidth="1"/>
    <col min="16" max="16" width="0.81640625" style="54" customWidth="1"/>
    <col min="17" max="17" width="13.54296875" style="63" bestFit="1" customWidth="1"/>
    <col min="18" max="18" width="12.1796875" style="54" bestFit="1" customWidth="1"/>
    <col min="19" max="19" width="13.54296875" style="54" bestFit="1" customWidth="1"/>
    <col min="20" max="20" width="10.81640625" style="54" bestFit="1" customWidth="1"/>
    <col min="21" max="16384" width="9.1796875" style="54"/>
  </cols>
  <sheetData>
    <row r="1" spans="1:28" ht="20.25" customHeight="1" x14ac:dyDescent="0.25">
      <c r="A1" s="132" t="s">
        <v>50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28" ht="20.25" customHeight="1" x14ac:dyDescent="0.25">
      <c r="A2" s="132" t="s">
        <v>16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28" ht="20.25" customHeight="1" x14ac:dyDescent="0.25">
      <c r="A3" s="132" t="s">
        <v>97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28" ht="20.25" customHeight="1" x14ac:dyDescent="0.25">
      <c r="A4" s="64" t="s">
        <v>52</v>
      </c>
      <c r="B4" s="64"/>
      <c r="C4" s="64"/>
      <c r="D4" s="64"/>
      <c r="E4" s="64"/>
      <c r="F4" s="64"/>
      <c r="G4" s="64"/>
      <c r="H4" s="64"/>
      <c r="I4" s="64"/>
      <c r="J4" s="64"/>
      <c r="L4" s="64"/>
      <c r="N4" s="64"/>
    </row>
    <row r="5" spans="1:28" ht="20.25" customHeight="1" x14ac:dyDescent="0.25">
      <c r="A5" s="64"/>
      <c r="B5" s="64"/>
      <c r="C5" s="64"/>
      <c r="D5" s="64"/>
      <c r="E5" s="134" t="s">
        <v>98</v>
      </c>
      <c r="F5" s="134"/>
      <c r="G5" s="134"/>
      <c r="H5" s="134"/>
      <c r="I5" s="134"/>
      <c r="J5" s="64"/>
      <c r="K5" s="134" t="s">
        <v>81</v>
      </c>
      <c r="L5" s="134"/>
      <c r="M5" s="134"/>
      <c r="N5" s="134"/>
      <c r="O5" s="134"/>
    </row>
    <row r="6" spans="1:28" ht="20.25" customHeight="1" x14ac:dyDescent="0.25">
      <c r="A6" s="64"/>
      <c r="B6" s="64"/>
      <c r="C6" s="64"/>
      <c r="D6" s="64"/>
      <c r="E6" s="135" t="s">
        <v>21</v>
      </c>
      <c r="F6" s="135"/>
      <c r="G6" s="135"/>
      <c r="H6" s="135"/>
      <c r="I6" s="135"/>
      <c r="J6" s="64"/>
      <c r="K6" s="55"/>
      <c r="L6" s="64"/>
      <c r="M6" s="10" t="s">
        <v>33</v>
      </c>
      <c r="N6" s="64"/>
      <c r="O6" s="55"/>
    </row>
    <row r="7" spans="1:28" ht="23.15" customHeight="1" x14ac:dyDescent="0.25">
      <c r="E7" s="66"/>
      <c r="G7" s="67"/>
      <c r="I7" s="56" t="s">
        <v>17</v>
      </c>
      <c r="K7" s="66"/>
      <c r="M7" s="67"/>
      <c r="O7" s="68" t="s">
        <v>17</v>
      </c>
    </row>
    <row r="8" spans="1:28" s="73" customFormat="1" ht="23.15" customHeight="1" x14ac:dyDescent="0.25">
      <c r="A8" s="133" t="s">
        <v>58</v>
      </c>
      <c r="B8" s="133"/>
      <c r="C8" s="133"/>
      <c r="D8" s="69"/>
      <c r="E8" s="70" t="s">
        <v>60</v>
      </c>
      <c r="F8" s="71"/>
      <c r="G8" s="70" t="s">
        <v>18</v>
      </c>
      <c r="H8" s="71"/>
      <c r="I8" s="57" t="s">
        <v>28</v>
      </c>
      <c r="J8" s="71"/>
      <c r="K8" s="70" t="s">
        <v>60</v>
      </c>
      <c r="L8" s="71"/>
      <c r="M8" s="70" t="s">
        <v>18</v>
      </c>
      <c r="N8" s="71"/>
      <c r="O8" s="72" t="s">
        <v>28</v>
      </c>
      <c r="Q8" s="74"/>
    </row>
    <row r="9" spans="1:28" ht="23.15" customHeight="1" x14ac:dyDescent="0.25">
      <c r="A9" s="68"/>
      <c r="B9" s="68"/>
      <c r="C9" s="68"/>
      <c r="D9" s="68"/>
      <c r="E9" s="66" t="s">
        <v>73</v>
      </c>
      <c r="F9" s="69"/>
      <c r="G9" s="66" t="s">
        <v>73</v>
      </c>
      <c r="H9" s="69"/>
      <c r="I9" s="56" t="s">
        <v>19</v>
      </c>
      <c r="J9" s="69"/>
      <c r="K9" s="66" t="s">
        <v>73</v>
      </c>
      <c r="L9" s="69"/>
      <c r="M9" s="66" t="s">
        <v>73</v>
      </c>
      <c r="N9" s="69"/>
      <c r="O9" s="68" t="s">
        <v>19</v>
      </c>
    </row>
    <row r="10" spans="1:28" ht="23.15" customHeight="1" x14ac:dyDescent="0.25">
      <c r="A10" s="75" t="s">
        <v>78</v>
      </c>
      <c r="B10" s="68"/>
      <c r="C10" s="68"/>
      <c r="D10" s="68"/>
      <c r="E10" s="66"/>
      <c r="F10" s="69"/>
      <c r="G10" s="66"/>
      <c r="H10" s="69"/>
      <c r="I10" s="56"/>
      <c r="J10" s="69"/>
      <c r="K10" s="66"/>
      <c r="L10" s="69"/>
      <c r="M10" s="66"/>
      <c r="N10" s="69"/>
      <c r="O10" s="68"/>
      <c r="Q10" s="54"/>
    </row>
    <row r="11" spans="1:28" ht="23.15" customHeight="1" x14ac:dyDescent="0.25">
      <c r="A11" s="54" t="s">
        <v>53</v>
      </c>
      <c r="B11" s="68"/>
      <c r="C11" s="68"/>
      <c r="D11" s="68"/>
      <c r="E11" s="66"/>
      <c r="F11" s="69"/>
      <c r="G11" s="66"/>
      <c r="H11" s="69"/>
      <c r="I11" s="56"/>
      <c r="J11" s="69"/>
      <c r="K11" s="66"/>
      <c r="L11" s="69"/>
      <c r="M11" s="66"/>
      <c r="N11" s="69"/>
      <c r="O11" s="68"/>
      <c r="Q11" s="54"/>
    </row>
    <row r="12" spans="1:28" ht="23.15" customHeight="1" x14ac:dyDescent="0.25">
      <c r="A12" s="68"/>
      <c r="B12" s="77" t="s">
        <v>40</v>
      </c>
      <c r="C12" s="68"/>
      <c r="D12" s="68"/>
      <c r="E12" s="66"/>
      <c r="F12" s="69"/>
      <c r="G12" s="66"/>
      <c r="H12" s="69"/>
      <c r="I12" s="56"/>
      <c r="J12" s="69"/>
      <c r="K12" s="66"/>
      <c r="L12" s="69"/>
      <c r="M12" s="66"/>
      <c r="N12" s="69"/>
      <c r="O12" s="68"/>
      <c r="Q12" s="54"/>
    </row>
    <row r="13" spans="1:28" ht="23.15" customHeight="1" x14ac:dyDescent="0.25">
      <c r="A13" s="68"/>
      <c r="B13" s="77" t="s">
        <v>62</v>
      </c>
      <c r="C13" s="68"/>
      <c r="D13" s="68"/>
      <c r="E13" s="66"/>
      <c r="F13" s="69"/>
      <c r="G13" s="66"/>
      <c r="H13" s="69"/>
      <c r="I13" s="56"/>
      <c r="J13" s="69"/>
      <c r="K13" s="66"/>
      <c r="L13" s="69"/>
      <c r="M13" s="66"/>
      <c r="N13" s="69"/>
      <c r="O13" s="68"/>
      <c r="Q13" s="54"/>
    </row>
    <row r="14" spans="1:28" ht="23.15" customHeight="1" x14ac:dyDescent="0.25">
      <c r="A14" s="68"/>
      <c r="B14" s="77" t="s">
        <v>63</v>
      </c>
      <c r="C14" s="68"/>
      <c r="D14" s="68"/>
      <c r="E14" s="78">
        <v>13221633</v>
      </c>
      <c r="F14" s="80"/>
      <c r="G14" s="78">
        <v>15089123</v>
      </c>
      <c r="H14" s="69"/>
      <c r="I14" s="120">
        <v>93.33</v>
      </c>
      <c r="J14" s="69"/>
      <c r="K14" s="78">
        <v>14051849</v>
      </c>
      <c r="L14" s="80"/>
      <c r="M14" s="78">
        <v>15530625</v>
      </c>
      <c r="N14" s="69"/>
      <c r="O14" s="57">
        <v>93.9</v>
      </c>
      <c r="Q14" s="101"/>
      <c r="R14" s="129"/>
      <c r="S14" s="58"/>
      <c r="T14" s="100"/>
      <c r="V14" s="100"/>
      <c r="X14" s="100"/>
      <c r="Z14" s="100"/>
      <c r="AB14" s="100"/>
    </row>
    <row r="15" spans="1:28" ht="23.15" customHeight="1" x14ac:dyDescent="0.25">
      <c r="A15" s="75" t="s">
        <v>41</v>
      </c>
      <c r="B15" s="68"/>
      <c r="C15" s="68"/>
      <c r="D15" s="68"/>
      <c r="E15" s="78">
        <f>E14</f>
        <v>13221633</v>
      </c>
      <c r="F15" s="80"/>
      <c r="G15" s="78">
        <f>G14</f>
        <v>15089123</v>
      </c>
      <c r="H15" s="80"/>
      <c r="I15" s="104">
        <f>I14</f>
        <v>93.33</v>
      </c>
      <c r="J15" s="69"/>
      <c r="K15" s="78">
        <f>K14</f>
        <v>14051849</v>
      </c>
      <c r="L15" s="80"/>
      <c r="M15" s="78">
        <f>M14</f>
        <v>15530625</v>
      </c>
      <c r="N15" s="80"/>
      <c r="O15" s="104">
        <f>O14</f>
        <v>93.9</v>
      </c>
      <c r="Q15" s="101"/>
      <c r="R15" s="100"/>
      <c r="S15" s="58"/>
      <c r="T15" s="100"/>
      <c r="V15" s="100"/>
      <c r="X15" s="100"/>
      <c r="Z15" s="100"/>
      <c r="AB15" s="100"/>
    </row>
    <row r="16" spans="1:28" ht="23.15" customHeight="1" x14ac:dyDescent="0.25">
      <c r="A16" s="68"/>
      <c r="B16" s="68"/>
      <c r="C16" s="68"/>
      <c r="D16" s="68"/>
      <c r="E16" s="66"/>
      <c r="F16" s="69"/>
      <c r="G16" s="66"/>
      <c r="H16" s="69"/>
      <c r="I16" s="56"/>
      <c r="J16" s="69"/>
      <c r="K16" s="66"/>
      <c r="L16" s="69"/>
      <c r="M16" s="66"/>
      <c r="N16" s="69"/>
      <c r="O16" s="56"/>
      <c r="Q16" s="101"/>
      <c r="R16" s="100"/>
      <c r="S16" s="58"/>
      <c r="T16" s="100"/>
      <c r="V16" s="100"/>
      <c r="X16" s="100"/>
      <c r="Z16" s="100"/>
      <c r="AB16" s="100"/>
    </row>
    <row r="17" spans="1:28" ht="23.15" customHeight="1" x14ac:dyDescent="0.25">
      <c r="A17" s="75" t="s">
        <v>79</v>
      </c>
      <c r="B17" s="68"/>
      <c r="C17" s="68"/>
      <c r="D17" s="68"/>
      <c r="E17" s="81"/>
      <c r="F17" s="69"/>
      <c r="G17" s="66"/>
      <c r="H17" s="69"/>
      <c r="I17" s="56"/>
      <c r="J17" s="69"/>
      <c r="K17" s="81"/>
      <c r="L17" s="69"/>
      <c r="M17" s="66"/>
      <c r="N17" s="69"/>
      <c r="O17" s="56"/>
      <c r="Q17" s="101"/>
      <c r="R17" s="100"/>
      <c r="S17" s="58"/>
      <c r="T17" s="100"/>
      <c r="V17" s="100"/>
      <c r="X17" s="100"/>
      <c r="Z17" s="100"/>
      <c r="AB17" s="100"/>
    </row>
    <row r="18" spans="1:28" ht="23.15" customHeight="1" x14ac:dyDescent="0.25">
      <c r="A18" s="73" t="s">
        <v>39</v>
      </c>
      <c r="B18" s="68"/>
      <c r="C18" s="82" t="s">
        <v>54</v>
      </c>
      <c r="D18" s="68"/>
      <c r="E18" s="81"/>
      <c r="F18" s="81"/>
      <c r="G18" s="81"/>
      <c r="H18" s="81"/>
      <c r="I18" s="84"/>
      <c r="J18" s="69"/>
      <c r="K18" s="81"/>
      <c r="L18" s="81"/>
      <c r="M18" s="81"/>
      <c r="N18" s="81"/>
      <c r="O18" s="84"/>
      <c r="Q18" s="101"/>
      <c r="R18" s="100"/>
      <c r="S18" s="58"/>
      <c r="T18" s="100"/>
      <c r="V18" s="100"/>
      <c r="X18" s="100"/>
      <c r="Z18" s="100"/>
      <c r="AB18" s="100"/>
    </row>
    <row r="19" spans="1:28" ht="23.15" customHeight="1" x14ac:dyDescent="0.25">
      <c r="A19" s="75"/>
      <c r="B19" s="77" t="s">
        <v>85</v>
      </c>
      <c r="C19" s="103">
        <v>45701</v>
      </c>
      <c r="D19" s="68"/>
      <c r="E19" s="83">
        <v>0</v>
      </c>
      <c r="F19" s="83"/>
      <c r="G19" s="83">
        <v>0</v>
      </c>
      <c r="H19" s="83"/>
      <c r="I19" s="83">
        <v>0</v>
      </c>
      <c r="J19" s="69"/>
      <c r="K19" s="83">
        <v>339160</v>
      </c>
      <c r="L19" s="83"/>
      <c r="M19" s="83">
        <v>339160</v>
      </c>
      <c r="N19" s="83"/>
      <c r="O19" s="84">
        <v>2.0499999999999998</v>
      </c>
      <c r="Q19" s="101"/>
      <c r="R19" s="100"/>
      <c r="S19" s="58"/>
      <c r="T19" s="100"/>
      <c r="V19" s="100"/>
      <c r="X19" s="100"/>
      <c r="Z19" s="100"/>
      <c r="AB19" s="100"/>
    </row>
    <row r="20" spans="1:28" ht="23.15" customHeight="1" x14ac:dyDescent="0.25">
      <c r="A20" s="75"/>
      <c r="B20" s="77" t="s">
        <v>86</v>
      </c>
      <c r="C20" s="103">
        <v>45785</v>
      </c>
      <c r="D20" s="68"/>
      <c r="E20" s="83">
        <v>0</v>
      </c>
      <c r="F20" s="83"/>
      <c r="G20" s="83">
        <v>0</v>
      </c>
      <c r="H20" s="83"/>
      <c r="I20" s="83">
        <v>0</v>
      </c>
      <c r="J20" s="69"/>
      <c r="K20" s="83">
        <v>24805</v>
      </c>
      <c r="L20" s="83"/>
      <c r="M20" s="83">
        <v>24850</v>
      </c>
      <c r="N20" s="83"/>
      <c r="O20" s="84">
        <v>0.15</v>
      </c>
      <c r="Q20" s="101"/>
      <c r="R20" s="100"/>
      <c r="S20" s="58"/>
      <c r="T20" s="100"/>
      <c r="V20" s="100"/>
      <c r="X20" s="100"/>
      <c r="Z20" s="100"/>
      <c r="AB20" s="100"/>
    </row>
    <row r="21" spans="1:28" ht="23.15" customHeight="1" x14ac:dyDescent="0.25">
      <c r="A21" s="75"/>
      <c r="B21" s="77" t="s">
        <v>87</v>
      </c>
      <c r="C21" s="103">
        <v>45883</v>
      </c>
      <c r="D21" s="68"/>
      <c r="E21" s="83">
        <v>0</v>
      </c>
      <c r="F21" s="83"/>
      <c r="G21" s="83">
        <v>0</v>
      </c>
      <c r="H21" s="83"/>
      <c r="I21" s="84">
        <v>0</v>
      </c>
      <c r="J21" s="69"/>
      <c r="K21" s="83">
        <v>286050</v>
      </c>
      <c r="L21" s="83"/>
      <c r="M21" s="83">
        <v>286695</v>
      </c>
      <c r="N21" s="83"/>
      <c r="O21" s="84">
        <v>1.73</v>
      </c>
      <c r="Q21" s="101"/>
      <c r="R21" s="100"/>
      <c r="S21" s="58"/>
      <c r="T21" s="100"/>
      <c r="V21" s="100"/>
      <c r="X21" s="100"/>
      <c r="Z21" s="100"/>
      <c r="AB21" s="100"/>
    </row>
    <row r="22" spans="1:28" ht="23.15" customHeight="1" x14ac:dyDescent="0.25">
      <c r="A22" s="75"/>
      <c r="B22" s="77" t="s">
        <v>88</v>
      </c>
      <c r="C22" s="103">
        <v>45932</v>
      </c>
      <c r="D22" s="68"/>
      <c r="E22" s="83">
        <v>24999</v>
      </c>
      <c r="F22" s="83"/>
      <c r="G22" s="83">
        <v>24999</v>
      </c>
      <c r="H22" s="83"/>
      <c r="I22" s="84">
        <v>0.16</v>
      </c>
      <c r="J22" s="69"/>
      <c r="K22" s="83">
        <v>0</v>
      </c>
      <c r="L22" s="83"/>
      <c r="M22" s="83">
        <v>0</v>
      </c>
      <c r="N22" s="83"/>
      <c r="O22" s="83">
        <v>0</v>
      </c>
      <c r="Q22" s="101"/>
      <c r="R22" s="100"/>
      <c r="S22" s="58"/>
      <c r="T22" s="100"/>
      <c r="V22" s="100"/>
      <c r="X22" s="100"/>
      <c r="Z22" s="100"/>
      <c r="AB22" s="100"/>
    </row>
    <row r="23" spans="1:28" ht="23.15" customHeight="1" x14ac:dyDescent="0.25">
      <c r="A23" s="75"/>
      <c r="B23" s="77" t="s">
        <v>101</v>
      </c>
      <c r="C23" s="103">
        <v>45974</v>
      </c>
      <c r="D23" s="68"/>
      <c r="E23" s="83">
        <v>464240</v>
      </c>
      <c r="F23" s="83"/>
      <c r="G23" s="83">
        <v>464284</v>
      </c>
      <c r="H23" s="83"/>
      <c r="I23" s="84">
        <v>2.87</v>
      </c>
      <c r="J23" s="69"/>
      <c r="K23" s="83">
        <v>0</v>
      </c>
      <c r="L23" s="83"/>
      <c r="M23" s="83">
        <v>0</v>
      </c>
      <c r="N23" s="83"/>
      <c r="O23" s="83">
        <v>0</v>
      </c>
      <c r="Q23" s="101"/>
      <c r="R23" s="100"/>
      <c r="S23" s="58"/>
      <c r="T23" s="100"/>
      <c r="V23" s="100"/>
      <c r="X23" s="100"/>
      <c r="Z23" s="100"/>
      <c r="AB23" s="100"/>
    </row>
    <row r="24" spans="1:28" ht="23.15" customHeight="1" x14ac:dyDescent="0.25">
      <c r="A24" s="75"/>
      <c r="B24" s="77" t="s">
        <v>102</v>
      </c>
      <c r="C24" s="103">
        <v>45981</v>
      </c>
      <c r="D24" s="68"/>
      <c r="E24" s="83">
        <v>29947</v>
      </c>
      <c r="F24" s="83"/>
      <c r="G24" s="83">
        <v>29946</v>
      </c>
      <c r="H24" s="83"/>
      <c r="I24" s="84">
        <v>0.19</v>
      </c>
      <c r="J24" s="69"/>
      <c r="K24" s="83">
        <v>0</v>
      </c>
      <c r="L24" s="83"/>
      <c r="M24" s="83">
        <v>0</v>
      </c>
      <c r="N24" s="83"/>
      <c r="O24" s="83">
        <v>0</v>
      </c>
      <c r="Q24" s="101"/>
      <c r="R24" s="100"/>
      <c r="S24" s="58"/>
      <c r="T24" s="100"/>
      <c r="V24" s="100"/>
      <c r="X24" s="100"/>
      <c r="Z24" s="100"/>
      <c r="AB24" s="100"/>
    </row>
    <row r="25" spans="1:28" ht="23.15" customHeight="1" x14ac:dyDescent="0.25">
      <c r="A25" s="75"/>
      <c r="B25" s="77" t="s">
        <v>104</v>
      </c>
      <c r="C25" s="103">
        <v>46002</v>
      </c>
      <c r="D25" s="68"/>
      <c r="E25" s="83">
        <v>14961</v>
      </c>
      <c r="F25" s="83"/>
      <c r="G25" s="83">
        <v>14961</v>
      </c>
      <c r="H25" s="83"/>
      <c r="I25" s="84">
        <v>0.09</v>
      </c>
      <c r="J25" s="69"/>
      <c r="K25" s="83">
        <v>0</v>
      </c>
      <c r="L25" s="83"/>
      <c r="M25" s="83">
        <v>0</v>
      </c>
      <c r="N25" s="83"/>
      <c r="O25" s="83">
        <v>0</v>
      </c>
      <c r="Q25" s="101"/>
      <c r="R25" s="100"/>
      <c r="S25" s="58"/>
      <c r="T25" s="100"/>
      <c r="V25" s="100"/>
      <c r="X25" s="100"/>
      <c r="Z25" s="100"/>
      <c r="AB25" s="100"/>
    </row>
    <row r="26" spans="1:28" ht="23.15" customHeight="1" x14ac:dyDescent="0.25">
      <c r="A26" s="75"/>
      <c r="B26" s="77" t="s">
        <v>103</v>
      </c>
      <c r="C26" s="103">
        <v>46002</v>
      </c>
      <c r="D26" s="68"/>
      <c r="E26" s="83">
        <v>518620</v>
      </c>
      <c r="F26" s="83"/>
      <c r="G26" s="83">
        <v>518665</v>
      </c>
      <c r="H26" s="83"/>
      <c r="I26" s="84">
        <v>3.21</v>
      </c>
      <c r="J26" s="69"/>
      <c r="K26" s="83">
        <v>0</v>
      </c>
      <c r="L26" s="83"/>
      <c r="M26" s="83">
        <v>0</v>
      </c>
      <c r="N26" s="83"/>
      <c r="O26" s="83">
        <v>0</v>
      </c>
      <c r="Q26" s="101"/>
      <c r="R26" s="100"/>
      <c r="S26" s="58"/>
      <c r="T26" s="100"/>
      <c r="V26" s="100"/>
      <c r="X26" s="100"/>
      <c r="Z26" s="100"/>
      <c r="AB26" s="100"/>
    </row>
    <row r="27" spans="1:28" ht="23.15" customHeight="1" x14ac:dyDescent="0.25">
      <c r="A27" s="75"/>
      <c r="B27" s="77" t="s">
        <v>105</v>
      </c>
      <c r="C27" s="103">
        <v>46009</v>
      </c>
      <c r="D27" s="68"/>
      <c r="E27" s="83">
        <v>24929</v>
      </c>
      <c r="F27" s="83"/>
      <c r="G27" s="83">
        <v>24932</v>
      </c>
      <c r="H27" s="83"/>
      <c r="I27" s="84">
        <v>0.15</v>
      </c>
      <c r="J27" s="69"/>
      <c r="K27" s="83">
        <v>0</v>
      </c>
      <c r="L27" s="83"/>
      <c r="M27" s="83">
        <v>0</v>
      </c>
      <c r="N27" s="83"/>
      <c r="O27" s="83">
        <v>0</v>
      </c>
      <c r="Q27" s="101"/>
      <c r="R27" s="100"/>
      <c r="S27" s="58"/>
      <c r="T27" s="100"/>
      <c r="V27" s="100"/>
      <c r="X27" s="100"/>
      <c r="Z27" s="100"/>
      <c r="AB27" s="100"/>
    </row>
    <row r="28" spans="1:28" ht="23.15" customHeight="1" x14ac:dyDescent="0.25">
      <c r="A28" s="73" t="s">
        <v>70</v>
      </c>
      <c r="B28" s="77"/>
      <c r="C28" s="82"/>
      <c r="D28" s="68"/>
      <c r="E28" s="83"/>
      <c r="F28" s="83"/>
      <c r="G28" s="83"/>
      <c r="H28" s="83"/>
      <c r="I28" s="105"/>
      <c r="J28" s="69"/>
      <c r="K28" s="83"/>
      <c r="L28" s="83"/>
      <c r="M28" s="83"/>
      <c r="N28" s="83"/>
      <c r="O28" s="105"/>
      <c r="Q28" s="101"/>
      <c r="R28" s="100"/>
      <c r="S28" s="58"/>
      <c r="T28" s="100"/>
      <c r="V28" s="100"/>
      <c r="X28" s="100"/>
      <c r="Z28" s="100"/>
      <c r="AB28" s="100"/>
    </row>
    <row r="29" spans="1:28" ht="23.15" customHeight="1" x14ac:dyDescent="0.25">
      <c r="A29" s="75"/>
      <c r="B29" s="77" t="s">
        <v>82</v>
      </c>
      <c r="C29" s="103">
        <v>45701</v>
      </c>
      <c r="D29" s="68"/>
      <c r="E29" s="83">
        <v>0</v>
      </c>
      <c r="F29" s="83"/>
      <c r="G29" s="83">
        <v>0</v>
      </c>
      <c r="H29" s="83"/>
      <c r="I29" s="83">
        <v>0</v>
      </c>
      <c r="J29" s="69"/>
      <c r="K29" s="83">
        <v>299217</v>
      </c>
      <c r="L29" s="83"/>
      <c r="M29" s="83">
        <v>299259</v>
      </c>
      <c r="N29" s="83"/>
      <c r="O29" s="84">
        <v>1.81</v>
      </c>
      <c r="Q29" s="101"/>
      <c r="R29" s="100"/>
      <c r="S29" s="58"/>
      <c r="T29" s="100"/>
      <c r="V29" s="100"/>
      <c r="X29" s="100"/>
      <c r="Z29" s="100"/>
      <c r="AB29" s="100"/>
    </row>
    <row r="30" spans="1:28" ht="23.15" customHeight="1" x14ac:dyDescent="0.25">
      <c r="A30" s="75"/>
      <c r="B30" s="77" t="s">
        <v>83</v>
      </c>
      <c r="C30" s="103">
        <v>45728</v>
      </c>
      <c r="D30" s="68"/>
      <c r="E30" s="83">
        <v>0</v>
      </c>
      <c r="F30" s="83"/>
      <c r="G30" s="83">
        <v>0</v>
      </c>
      <c r="H30" s="83"/>
      <c r="I30" s="83">
        <v>0</v>
      </c>
      <c r="J30" s="69"/>
      <c r="K30" s="83">
        <v>19915</v>
      </c>
      <c r="L30" s="83"/>
      <c r="M30" s="83">
        <v>19923</v>
      </c>
      <c r="N30" s="83"/>
      <c r="O30" s="84">
        <v>0.12</v>
      </c>
      <c r="Q30" s="101"/>
      <c r="R30" s="100"/>
      <c r="S30" s="58"/>
      <c r="T30" s="100"/>
      <c r="V30" s="100"/>
      <c r="X30" s="100"/>
      <c r="Z30" s="100"/>
      <c r="AB30" s="100"/>
    </row>
    <row r="31" spans="1:28" ht="23.15" customHeight="1" x14ac:dyDescent="0.25">
      <c r="A31" s="75"/>
      <c r="B31" s="77" t="s">
        <v>84</v>
      </c>
      <c r="C31" s="103">
        <v>45742</v>
      </c>
      <c r="D31" s="68"/>
      <c r="E31" s="83">
        <v>0</v>
      </c>
      <c r="F31" s="83"/>
      <c r="G31" s="83">
        <v>0</v>
      </c>
      <c r="H31" s="83"/>
      <c r="I31" s="83">
        <v>0</v>
      </c>
      <c r="J31" s="69"/>
      <c r="K31" s="83">
        <v>39794</v>
      </c>
      <c r="L31" s="83"/>
      <c r="M31" s="83">
        <v>39840</v>
      </c>
      <c r="N31" s="83"/>
      <c r="O31" s="84">
        <v>0.24</v>
      </c>
      <c r="Q31" s="101"/>
      <c r="R31" s="100"/>
      <c r="S31" s="58"/>
      <c r="T31" s="100"/>
      <c r="V31" s="100"/>
      <c r="X31" s="100"/>
      <c r="Z31" s="100"/>
      <c r="AB31" s="100"/>
    </row>
    <row r="32" spans="1:28" ht="23.15" customHeight="1" x14ac:dyDescent="0.25">
      <c r="A32" s="75" t="s">
        <v>29</v>
      </c>
      <c r="E32" s="86">
        <f>SUM(,E19:E31)</f>
        <v>1077696</v>
      </c>
      <c r="F32" s="76"/>
      <c r="G32" s="86">
        <f>SUM(G19:G31)</f>
        <v>1077787</v>
      </c>
      <c r="H32" s="76"/>
      <c r="I32" s="87">
        <f>SUM(I19:I31)</f>
        <v>6.67</v>
      </c>
      <c r="K32" s="86">
        <f>SUM(,K19:K31)</f>
        <v>1008941</v>
      </c>
      <c r="L32" s="76"/>
      <c r="M32" s="86">
        <f>SUM(,M19:M31)</f>
        <v>1009727</v>
      </c>
      <c r="N32" s="76"/>
      <c r="O32" s="87">
        <f>SUM(,O19:O31)</f>
        <v>6.1000000000000005</v>
      </c>
      <c r="Q32" s="54"/>
      <c r="R32" s="100"/>
      <c r="S32" s="106"/>
      <c r="T32" s="100"/>
      <c r="V32" s="100"/>
      <c r="X32" s="100"/>
      <c r="Z32" s="100"/>
      <c r="AB32" s="100"/>
    </row>
    <row r="33" spans="1:28" ht="23.15" customHeight="1" thickBot="1" x14ac:dyDescent="0.3">
      <c r="A33" s="75" t="s">
        <v>42</v>
      </c>
      <c r="E33" s="88">
        <f>+E15+E32</f>
        <v>14299329</v>
      </c>
      <c r="F33" s="76"/>
      <c r="G33" s="88">
        <f>+G15+G32</f>
        <v>16166910</v>
      </c>
      <c r="H33" s="76"/>
      <c r="I33" s="89">
        <f>+I15+I32</f>
        <v>100</v>
      </c>
      <c r="K33" s="88">
        <f>+K15+K32</f>
        <v>15060790</v>
      </c>
      <c r="L33" s="76"/>
      <c r="M33" s="88">
        <f>+M15+M32</f>
        <v>16540352</v>
      </c>
      <c r="N33" s="76"/>
      <c r="O33" s="89">
        <f>+O15+O32</f>
        <v>100</v>
      </c>
      <c r="Q33" s="54"/>
      <c r="R33" s="100"/>
      <c r="S33" s="106"/>
      <c r="T33" s="100"/>
      <c r="V33" s="100"/>
      <c r="X33" s="100"/>
      <c r="Z33" s="100"/>
      <c r="AB33" s="100"/>
    </row>
    <row r="34" spans="1:28" ht="23.15" customHeight="1" thickTop="1" x14ac:dyDescent="0.25">
      <c r="A34" s="75"/>
      <c r="B34" s="77"/>
      <c r="C34" s="85"/>
      <c r="D34" s="68"/>
      <c r="E34" s="83"/>
      <c r="F34" s="83"/>
      <c r="G34" s="83"/>
      <c r="H34" s="83"/>
      <c r="I34" s="83"/>
      <c r="J34" s="69"/>
      <c r="K34" s="83"/>
      <c r="L34" s="83"/>
      <c r="M34" s="83"/>
      <c r="N34" s="83"/>
      <c r="O34" s="84"/>
      <c r="Q34" s="101"/>
      <c r="S34" s="58"/>
      <c r="T34" s="79"/>
    </row>
    <row r="35" spans="1:28" ht="23.15" customHeight="1" x14ac:dyDescent="0.25">
      <c r="A35" s="60" t="s">
        <v>27</v>
      </c>
      <c r="B35" s="77"/>
      <c r="C35" s="85"/>
      <c r="D35" s="68"/>
      <c r="E35" s="83"/>
      <c r="F35" s="83"/>
      <c r="G35" s="83"/>
      <c r="H35" s="83"/>
      <c r="I35" s="83"/>
      <c r="J35" s="69"/>
      <c r="K35" s="83"/>
      <c r="L35" s="83"/>
      <c r="M35" s="83"/>
      <c r="N35" s="83"/>
      <c r="O35" s="84"/>
      <c r="Q35" s="101"/>
      <c r="S35" s="58"/>
      <c r="T35" s="79"/>
    </row>
    <row r="37" spans="1:28" ht="21" customHeight="1" x14ac:dyDescent="0.25">
      <c r="G37" s="76">
        <f>BS!I10-securities!G33</f>
        <v>0</v>
      </c>
      <c r="M37" s="137">
        <f>+M33-BS!K10</f>
        <v>0</v>
      </c>
    </row>
    <row r="39" spans="1:28" ht="21" customHeight="1" x14ac:dyDescent="0.25">
      <c r="G39" s="76"/>
      <c r="M39" s="76"/>
    </row>
  </sheetData>
  <mergeCells count="7">
    <mergeCell ref="A1:J1"/>
    <mergeCell ref="A2:J2"/>
    <mergeCell ref="A3:J3"/>
    <mergeCell ref="A8:C8"/>
    <mergeCell ref="K5:O5"/>
    <mergeCell ref="E5:I5"/>
    <mergeCell ref="E6:I6"/>
  </mergeCells>
  <pageMargins left="1.01" right="0.39370078740157483" top="0.74803149606299213" bottom="0.3937007874015748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A6086-D960-46CA-A02D-699DD5CF1BE6}">
  <dimension ref="A1:Q76"/>
  <sheetViews>
    <sheetView showGridLines="0" zoomScale="110" zoomScaleNormal="110" zoomScaleSheetLayoutView="130" workbookViewId="0">
      <selection activeCell="L21" sqref="L21"/>
    </sheetView>
  </sheetViews>
  <sheetFormatPr defaultColWidth="9.1796875" defaultRowHeight="23.5" customHeight="1" x14ac:dyDescent="0.25"/>
  <cols>
    <col min="1" max="1" width="14.453125" style="7" customWidth="1"/>
    <col min="2" max="2" width="9.1796875" style="7"/>
    <col min="3" max="3" width="12.54296875" style="7" customWidth="1"/>
    <col min="4" max="4" width="8.453125" style="7" customWidth="1"/>
    <col min="5" max="5" width="1.54296875" style="7" customWidth="1"/>
    <col min="6" max="6" width="5.453125" style="7" customWidth="1"/>
    <col min="7" max="7" width="2.54296875" style="7" customWidth="1"/>
    <col min="8" max="8" width="9.81640625" style="8" customWidth="1"/>
    <col min="9" max="9" width="1.453125" style="7" customWidth="1"/>
    <col min="10" max="10" width="16.453125" style="2" customWidth="1"/>
    <col min="11" max="11" width="0.81640625" style="9" customWidth="1"/>
    <col min="12" max="12" width="16.453125" style="19" customWidth="1"/>
    <col min="13" max="13" width="0.81640625" style="7" customWidth="1"/>
    <col min="14" max="14" width="15.1796875" style="7" bestFit="1" customWidth="1"/>
    <col min="15" max="15" width="13.54296875" style="7" bestFit="1" customWidth="1"/>
    <col min="16" max="16384" width="9.1796875" style="7"/>
  </cols>
  <sheetData>
    <row r="1" spans="1:17" s="19" customFormat="1" ht="23.5" customHeight="1" x14ac:dyDescent="0.25">
      <c r="A1" s="7"/>
      <c r="B1" s="7"/>
      <c r="C1" s="7"/>
      <c r="D1" s="7"/>
      <c r="E1" s="7"/>
      <c r="F1" s="7"/>
      <c r="G1" s="7"/>
      <c r="H1" s="8"/>
      <c r="I1" s="7"/>
      <c r="K1" s="9"/>
      <c r="L1" s="6" t="s">
        <v>21</v>
      </c>
      <c r="M1" s="7"/>
      <c r="N1" s="7"/>
      <c r="O1" s="7"/>
    </row>
    <row r="2" spans="1:17" s="19" customFormat="1" ht="23.5" customHeight="1" x14ac:dyDescent="0.25">
      <c r="A2" s="136" t="s">
        <v>50</v>
      </c>
      <c r="B2" s="136"/>
      <c r="C2" s="136"/>
      <c r="D2" s="136"/>
      <c r="E2" s="136"/>
      <c r="F2" s="136"/>
      <c r="G2" s="136"/>
      <c r="H2" s="136"/>
      <c r="I2" s="136"/>
      <c r="J2" s="136"/>
      <c r="K2" s="9"/>
      <c r="M2" s="7"/>
      <c r="N2" s="7"/>
      <c r="O2" s="7"/>
    </row>
    <row r="3" spans="1:17" s="19" customFormat="1" ht="23.5" customHeight="1" x14ac:dyDescent="0.25">
      <c r="A3" s="136" t="s">
        <v>69</v>
      </c>
      <c r="B3" s="136"/>
      <c r="C3" s="136"/>
      <c r="D3" s="136"/>
      <c r="E3" s="136"/>
      <c r="F3" s="136"/>
      <c r="G3" s="136"/>
      <c r="H3" s="136"/>
      <c r="I3" s="136"/>
      <c r="J3" s="136"/>
      <c r="K3" s="9"/>
      <c r="M3" s="7"/>
      <c r="N3" s="7"/>
      <c r="O3" s="7"/>
    </row>
    <row r="4" spans="1:17" s="19" customFormat="1" ht="23.5" customHeight="1" x14ac:dyDescent="0.25">
      <c r="A4" s="65" t="s">
        <v>99</v>
      </c>
      <c r="B4" s="10"/>
      <c r="C4" s="10"/>
      <c r="D4" s="10"/>
      <c r="E4" s="10"/>
      <c r="F4" s="10"/>
      <c r="G4" s="10"/>
      <c r="H4" s="3"/>
      <c r="I4" s="10"/>
      <c r="K4" s="9"/>
      <c r="M4" s="7"/>
      <c r="N4" s="7"/>
      <c r="O4" s="7"/>
    </row>
    <row r="5" spans="1:17" s="19" customFormat="1" ht="23.5" customHeight="1" x14ac:dyDescent="0.25">
      <c r="A5" s="65"/>
      <c r="B5" s="10"/>
      <c r="C5" s="10"/>
      <c r="D5" s="10"/>
      <c r="E5" s="10"/>
      <c r="F5" s="10"/>
      <c r="G5" s="10"/>
      <c r="H5" s="3"/>
      <c r="I5" s="10"/>
      <c r="K5" s="9"/>
      <c r="L5" s="6" t="s">
        <v>22</v>
      </c>
      <c r="M5" s="7"/>
      <c r="N5" s="7"/>
      <c r="O5" s="7"/>
    </row>
    <row r="6" spans="1:17" s="19" customFormat="1" ht="23.5" customHeight="1" x14ac:dyDescent="0.25">
      <c r="A6" s="2"/>
      <c r="B6" s="2"/>
      <c r="C6" s="2"/>
      <c r="D6" s="2"/>
      <c r="E6" s="10"/>
      <c r="F6" s="10"/>
      <c r="G6" s="2"/>
      <c r="H6" s="52" t="s">
        <v>0</v>
      </c>
      <c r="I6" s="11"/>
      <c r="J6" s="47">
        <v>2568</v>
      </c>
      <c r="K6" s="46"/>
      <c r="L6" s="47">
        <v>2567</v>
      </c>
      <c r="M6" s="7"/>
      <c r="N6" s="7"/>
      <c r="O6" s="7"/>
      <c r="Q6" s="7"/>
    </row>
    <row r="7" spans="1:17" s="19" customFormat="1" ht="23.5" customHeight="1" x14ac:dyDescent="0.25">
      <c r="A7" s="1" t="s">
        <v>8</v>
      </c>
      <c r="B7" s="2"/>
      <c r="C7" s="2"/>
      <c r="D7" s="2"/>
      <c r="E7" s="2"/>
      <c r="F7" s="2"/>
      <c r="G7" s="2"/>
      <c r="H7" s="3"/>
      <c r="I7" s="10"/>
      <c r="J7" s="10"/>
      <c r="K7" s="9"/>
      <c r="L7" s="10"/>
      <c r="M7" s="7"/>
      <c r="N7" s="7"/>
      <c r="O7" s="7"/>
    </row>
    <row r="8" spans="1:17" s="19" customFormat="1" ht="23.5" customHeight="1" x14ac:dyDescent="0.25">
      <c r="A8" s="13" t="s">
        <v>43</v>
      </c>
      <c r="B8" s="2"/>
      <c r="C8" s="2"/>
      <c r="D8" s="2"/>
      <c r="E8" s="2"/>
      <c r="F8" s="2"/>
      <c r="G8" s="2"/>
      <c r="H8" s="3">
        <v>10</v>
      </c>
      <c r="I8" s="14"/>
      <c r="J8" s="28">
        <v>160574</v>
      </c>
      <c r="K8" s="14"/>
      <c r="L8" s="28">
        <v>238041</v>
      </c>
      <c r="M8" s="7"/>
      <c r="N8" s="58"/>
      <c r="O8" s="14"/>
      <c r="Q8" s="14"/>
    </row>
    <row r="9" spans="1:17" s="19" customFormat="1" ht="23.5" customHeight="1" x14ac:dyDescent="0.25">
      <c r="A9" s="1" t="s">
        <v>30</v>
      </c>
      <c r="B9" s="2"/>
      <c r="C9" s="2"/>
      <c r="D9" s="2"/>
      <c r="E9" s="2"/>
      <c r="F9" s="2"/>
      <c r="G9" s="2"/>
      <c r="H9" s="3"/>
      <c r="I9" s="14"/>
      <c r="J9" s="22">
        <f>SUM(J8:J8)</f>
        <v>160574</v>
      </c>
      <c r="K9" s="14"/>
      <c r="L9" s="22">
        <f>SUM(L8:L8)</f>
        <v>238041</v>
      </c>
      <c r="M9" s="7"/>
      <c r="N9" s="7"/>
      <c r="O9" s="14"/>
      <c r="Q9" s="14"/>
    </row>
    <row r="10" spans="1:17" s="19" customFormat="1" ht="23.5" customHeight="1" x14ac:dyDescent="0.25">
      <c r="A10" s="1" t="s">
        <v>9</v>
      </c>
      <c r="B10" s="2"/>
      <c r="C10" s="2"/>
      <c r="D10" s="2"/>
      <c r="E10" s="2"/>
      <c r="F10" s="2"/>
      <c r="G10" s="2"/>
      <c r="H10" s="3"/>
      <c r="I10" s="14"/>
      <c r="J10" s="30"/>
      <c r="K10" s="14"/>
      <c r="L10" s="30"/>
      <c r="M10" s="7"/>
      <c r="N10" s="7"/>
      <c r="O10" s="14"/>
      <c r="Q10" s="14"/>
    </row>
    <row r="11" spans="1:17" s="19" customFormat="1" ht="23.5" customHeight="1" x14ac:dyDescent="0.25">
      <c r="A11" s="4" t="s">
        <v>44</v>
      </c>
      <c r="B11" s="2"/>
      <c r="C11" s="2"/>
      <c r="D11" s="2"/>
      <c r="E11" s="2"/>
      <c r="F11" s="2"/>
      <c r="G11" s="2"/>
      <c r="H11" s="3">
        <v>11</v>
      </c>
      <c r="I11" s="14"/>
      <c r="J11" s="14">
        <f>'PL (9M)'!J11-4617</f>
        <v>2340</v>
      </c>
      <c r="K11" s="14"/>
      <c r="L11" s="14">
        <v>2348</v>
      </c>
      <c r="M11" s="7"/>
      <c r="N11" s="7"/>
      <c r="O11" s="14"/>
      <c r="Q11" s="14"/>
    </row>
    <row r="12" spans="1:17" s="19" customFormat="1" ht="23.5" customHeight="1" x14ac:dyDescent="0.25">
      <c r="A12" s="5" t="s">
        <v>23</v>
      </c>
      <c r="B12" s="2"/>
      <c r="C12" s="2"/>
      <c r="D12" s="2"/>
      <c r="E12" s="2"/>
      <c r="F12" s="2"/>
      <c r="G12" s="2"/>
      <c r="H12" s="3">
        <v>11</v>
      </c>
      <c r="I12" s="14"/>
      <c r="J12" s="14">
        <f>'PL (9M)'!J12-1309</f>
        <v>656</v>
      </c>
      <c r="K12" s="14"/>
      <c r="L12" s="14">
        <v>676</v>
      </c>
      <c r="M12" s="7"/>
      <c r="N12" s="7"/>
      <c r="O12" s="14"/>
      <c r="Q12" s="14"/>
    </row>
    <row r="13" spans="1:17" s="19" customFormat="1" ht="23.5" customHeight="1" x14ac:dyDescent="0.25">
      <c r="A13" s="5" t="s">
        <v>24</v>
      </c>
      <c r="B13" s="2"/>
      <c r="C13" s="2"/>
      <c r="D13" s="2"/>
      <c r="E13" s="2"/>
      <c r="F13" s="2"/>
      <c r="G13" s="2"/>
      <c r="H13" s="3"/>
      <c r="I13" s="14"/>
      <c r="J13" s="14">
        <f>'PL (9M)'!J13-1834</f>
        <v>932</v>
      </c>
      <c r="K13" s="14"/>
      <c r="L13" s="14">
        <v>950</v>
      </c>
      <c r="M13" s="7"/>
      <c r="N13" s="7"/>
      <c r="O13" s="14"/>
      <c r="Q13" s="14"/>
    </row>
    <row r="14" spans="1:17" s="19" customFormat="1" ht="23.5" customHeight="1" x14ac:dyDescent="0.25">
      <c r="A14" s="5" t="s">
        <v>25</v>
      </c>
      <c r="B14" s="2"/>
      <c r="C14" s="2"/>
      <c r="D14" s="2"/>
      <c r="E14" s="2"/>
      <c r="F14" s="2"/>
      <c r="G14" s="2"/>
      <c r="H14" s="3"/>
      <c r="I14" s="14"/>
      <c r="J14" s="14">
        <f>'PL (9M)'!J14-1183</f>
        <v>601</v>
      </c>
      <c r="K14" s="14"/>
      <c r="L14" s="14">
        <v>599</v>
      </c>
      <c r="M14" s="7"/>
      <c r="N14" s="7"/>
      <c r="O14" s="14"/>
      <c r="Q14" s="14"/>
    </row>
    <row r="15" spans="1:17" s="19" customFormat="1" ht="23.5" customHeight="1" x14ac:dyDescent="0.25">
      <c r="A15" s="4" t="s">
        <v>26</v>
      </c>
      <c r="B15" s="2"/>
      <c r="C15" s="2"/>
      <c r="D15" s="2"/>
      <c r="E15" s="2"/>
      <c r="F15" s="2"/>
      <c r="G15" s="2"/>
      <c r="H15" s="3"/>
      <c r="I15" s="14"/>
      <c r="J15" s="28">
        <f>'PL (9M)'!J15-4842</f>
        <v>1631</v>
      </c>
      <c r="K15" s="14"/>
      <c r="L15" s="28">
        <v>2242</v>
      </c>
      <c r="M15" s="7"/>
      <c r="N15" s="7"/>
      <c r="O15" s="14"/>
      <c r="Q15" s="14"/>
    </row>
    <row r="16" spans="1:17" s="19" customFormat="1" ht="23.5" customHeight="1" x14ac:dyDescent="0.25">
      <c r="A16" s="1" t="s">
        <v>10</v>
      </c>
      <c r="B16" s="2"/>
      <c r="C16" s="2"/>
      <c r="D16" s="2"/>
      <c r="E16" s="2"/>
      <c r="F16" s="2"/>
      <c r="G16" s="2"/>
      <c r="H16" s="3"/>
      <c r="I16" s="14"/>
      <c r="J16" s="29">
        <f>SUM(J11:J15)</f>
        <v>6160</v>
      </c>
      <c r="K16" s="14"/>
      <c r="L16" s="29">
        <f>SUM(L11:L15)</f>
        <v>6815</v>
      </c>
      <c r="M16" s="7"/>
      <c r="N16" s="14"/>
      <c r="O16" s="14"/>
      <c r="Q16" s="14"/>
    </row>
    <row r="17" spans="1:17" s="19" customFormat="1" ht="23.5" customHeight="1" x14ac:dyDescent="0.25">
      <c r="A17" s="65" t="s">
        <v>32</v>
      </c>
      <c r="B17" s="2"/>
      <c r="C17" s="2"/>
      <c r="D17" s="2"/>
      <c r="E17" s="2"/>
      <c r="F17" s="2"/>
      <c r="G17" s="2"/>
      <c r="H17" s="3"/>
      <c r="I17" s="14"/>
      <c r="J17" s="31">
        <f>SUM(J9,)-J16</f>
        <v>154414</v>
      </c>
      <c r="K17" s="14"/>
      <c r="L17" s="31">
        <f>SUM(L9,)-L16</f>
        <v>231226</v>
      </c>
      <c r="M17" s="7"/>
      <c r="N17" s="7"/>
      <c r="O17" s="14"/>
      <c r="Q17" s="14"/>
    </row>
    <row r="18" spans="1:17" s="19" customFormat="1" ht="23.5" customHeight="1" x14ac:dyDescent="0.25">
      <c r="A18" s="1" t="s">
        <v>93</v>
      </c>
      <c r="B18" s="2"/>
      <c r="C18" s="2"/>
      <c r="D18" s="2"/>
      <c r="E18" s="2"/>
      <c r="F18" s="2"/>
      <c r="G18" s="2"/>
      <c r="H18" s="3"/>
      <c r="I18" s="14"/>
      <c r="J18" s="30"/>
      <c r="K18" s="14"/>
      <c r="L18" s="30"/>
      <c r="M18" s="7"/>
      <c r="N18" s="7"/>
      <c r="O18" s="14"/>
      <c r="Q18" s="14"/>
    </row>
    <row r="19" spans="1:17" s="19" customFormat="1" ht="23.5" customHeight="1" x14ac:dyDescent="0.25">
      <c r="A19" s="2" t="s">
        <v>108</v>
      </c>
      <c r="B19" s="2"/>
      <c r="C19" s="2"/>
      <c r="D19" s="2"/>
      <c r="E19" s="2"/>
      <c r="F19" s="2"/>
      <c r="G19" s="2"/>
      <c r="H19" s="3"/>
      <c r="I19" s="14"/>
      <c r="J19" s="14">
        <v>12</v>
      </c>
      <c r="K19" s="14"/>
      <c r="L19" s="14">
        <v>-67</v>
      </c>
      <c r="M19" s="7"/>
      <c r="N19" s="7"/>
      <c r="O19" s="14"/>
      <c r="Q19" s="14"/>
    </row>
    <row r="20" spans="1:17" s="19" customFormat="1" ht="23.5" customHeight="1" x14ac:dyDescent="0.25">
      <c r="A20" s="4" t="s">
        <v>94</v>
      </c>
      <c r="B20" s="2"/>
      <c r="C20" s="2"/>
      <c r="D20" s="2"/>
      <c r="E20" s="2"/>
      <c r="F20" s="2"/>
      <c r="G20" s="2"/>
      <c r="H20" s="3"/>
      <c r="I20" s="14"/>
      <c r="J20" s="32">
        <f>'PL (9M)'!J20-434159</f>
        <v>-46140</v>
      </c>
      <c r="K20" s="14"/>
      <c r="L20" s="32">
        <v>-214938</v>
      </c>
      <c r="M20" s="7"/>
      <c r="N20" s="7"/>
      <c r="O20" s="14"/>
      <c r="Q20" s="14"/>
    </row>
    <row r="21" spans="1:17" s="19" customFormat="1" ht="23.5" customHeight="1" x14ac:dyDescent="0.25">
      <c r="A21" s="1" t="s">
        <v>95</v>
      </c>
      <c r="B21" s="2"/>
      <c r="C21" s="2"/>
      <c r="D21" s="2"/>
      <c r="E21" s="2"/>
      <c r="F21" s="2"/>
      <c r="G21" s="2"/>
      <c r="H21" s="3"/>
      <c r="I21" s="14"/>
      <c r="J21" s="29">
        <f>SUM(J19:J20)</f>
        <v>-46128</v>
      </c>
      <c r="K21" s="14"/>
      <c r="L21" s="29">
        <f>SUM(L19:L20)</f>
        <v>-215005</v>
      </c>
      <c r="M21" s="7"/>
      <c r="N21" s="7"/>
      <c r="O21" s="14"/>
      <c r="Q21" s="14"/>
    </row>
    <row r="22" spans="1:17" s="19" customFormat="1" ht="23.5" customHeight="1" thickBot="1" x14ac:dyDescent="0.3">
      <c r="A22" s="65" t="s">
        <v>77</v>
      </c>
      <c r="B22" s="2"/>
      <c r="C22" s="2"/>
      <c r="D22" s="2"/>
      <c r="E22" s="2"/>
      <c r="F22" s="2"/>
      <c r="G22" s="2"/>
      <c r="H22" s="3"/>
      <c r="I22" s="14"/>
      <c r="J22" s="33">
        <f>SUM(J21,J17)</f>
        <v>108286</v>
      </c>
      <c r="K22" s="14"/>
      <c r="L22" s="33">
        <f>SUM(L21,L17)</f>
        <v>16221</v>
      </c>
      <c r="M22" s="7"/>
      <c r="N22" s="7"/>
      <c r="O22" s="14"/>
      <c r="Q22" s="14"/>
    </row>
    <row r="23" spans="1:17" s="19" customFormat="1" ht="23.5" customHeight="1" thickTop="1" x14ac:dyDescent="0.25">
      <c r="A23" s="5"/>
      <c r="B23" s="2"/>
      <c r="C23" s="2"/>
      <c r="D23" s="2"/>
      <c r="E23" s="2"/>
      <c r="F23" s="2"/>
      <c r="G23" s="2"/>
      <c r="H23" s="8"/>
      <c r="I23" s="7"/>
      <c r="J23" s="2"/>
      <c r="K23" s="9"/>
      <c r="M23" s="7"/>
      <c r="N23" s="7"/>
      <c r="O23" s="7"/>
    </row>
    <row r="24" spans="1:17" s="19" customFormat="1" ht="23.5" customHeight="1" x14ac:dyDescent="0.25">
      <c r="A24" s="2" t="s">
        <v>27</v>
      </c>
      <c r="B24" s="2"/>
      <c r="C24" s="2"/>
      <c r="D24" s="2"/>
      <c r="E24" s="2"/>
      <c r="F24" s="2"/>
      <c r="G24" s="2"/>
      <c r="H24" s="3"/>
      <c r="I24" s="2"/>
      <c r="J24" s="2"/>
      <c r="K24" s="9"/>
      <c r="M24" s="7"/>
      <c r="N24" s="7"/>
      <c r="O24" s="7"/>
    </row>
    <row r="25" spans="1:17" s="19" customFormat="1" ht="23.5" customHeight="1" x14ac:dyDescent="0.25">
      <c r="A25" s="7"/>
      <c r="B25" s="7"/>
      <c r="C25" s="7"/>
      <c r="D25" s="7"/>
      <c r="E25" s="7"/>
      <c r="F25" s="7"/>
      <c r="G25" s="7"/>
      <c r="H25" s="8"/>
      <c r="I25" s="7"/>
      <c r="K25" s="9"/>
      <c r="L25" s="6"/>
      <c r="M25" s="7"/>
      <c r="N25" s="7"/>
      <c r="O25" s="7"/>
    </row>
    <row r="26" spans="1:17" s="19" customFormat="1" ht="23.5" customHeight="1" x14ac:dyDescent="0.25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9"/>
      <c r="L26" s="59"/>
      <c r="M26" s="7"/>
      <c r="N26" s="7"/>
      <c r="O26" s="7"/>
    </row>
    <row r="27" spans="1:17" s="19" customFormat="1" ht="23.5" customHeight="1" x14ac:dyDescent="0.25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9"/>
      <c r="L27" s="59"/>
      <c r="M27" s="7"/>
      <c r="N27" s="7"/>
      <c r="O27" s="7"/>
    </row>
    <row r="28" spans="1:17" s="19" customFormat="1" ht="23.5" customHeight="1" x14ac:dyDescent="0.25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9"/>
      <c r="L28" s="59"/>
      <c r="M28" s="7"/>
      <c r="N28" s="7"/>
      <c r="O28" s="7"/>
    </row>
    <row r="29" spans="1:17" s="19" customFormat="1" ht="23.5" customHeight="1" x14ac:dyDescent="0.25">
      <c r="A29" s="10"/>
      <c r="B29" s="10"/>
      <c r="C29" s="10"/>
      <c r="D29" s="10"/>
      <c r="E29" s="10"/>
      <c r="F29" s="10"/>
      <c r="G29" s="10"/>
      <c r="H29" s="3"/>
      <c r="I29" s="10"/>
      <c r="K29" s="9"/>
      <c r="L29" s="6"/>
      <c r="M29" s="7"/>
      <c r="N29" s="7"/>
      <c r="O29" s="7"/>
    </row>
    <row r="30" spans="1:17" s="19" customFormat="1" ht="23.5" customHeight="1" x14ac:dyDescent="0.25">
      <c r="A30" s="2"/>
      <c r="B30" s="2"/>
      <c r="C30" s="2"/>
      <c r="D30" s="2"/>
      <c r="E30" s="10"/>
      <c r="F30" s="10"/>
      <c r="G30" s="2"/>
      <c r="H30" s="52"/>
      <c r="I30" s="11"/>
      <c r="J30" s="47"/>
      <c r="K30" s="12"/>
      <c r="L30" s="47"/>
      <c r="M30" s="7"/>
      <c r="N30" s="7"/>
      <c r="O30" s="7"/>
    </row>
    <row r="31" spans="1:17" s="19" customFormat="1" ht="23.5" customHeight="1" x14ac:dyDescent="0.25">
      <c r="A31" s="1"/>
      <c r="B31" s="2"/>
      <c r="C31" s="2"/>
      <c r="D31" s="2"/>
      <c r="E31" s="2"/>
      <c r="F31" s="2"/>
      <c r="G31" s="2"/>
      <c r="H31" s="3"/>
      <c r="I31" s="2"/>
      <c r="J31" s="10"/>
      <c r="K31" s="9"/>
      <c r="L31" s="10"/>
      <c r="M31" s="7"/>
      <c r="N31" s="7"/>
      <c r="O31" s="7"/>
    </row>
    <row r="32" spans="1:17" ht="23.5" customHeight="1" x14ac:dyDescent="0.25">
      <c r="A32" s="2"/>
      <c r="B32" s="2"/>
      <c r="C32" s="2"/>
      <c r="D32" s="2"/>
      <c r="E32" s="2"/>
      <c r="F32" s="2"/>
      <c r="G32" s="2"/>
      <c r="I32" s="2"/>
      <c r="J32" s="14"/>
      <c r="K32" s="14"/>
      <c r="L32" s="14"/>
    </row>
    <row r="33" spans="1:12" ht="23.5" customHeight="1" x14ac:dyDescent="0.25">
      <c r="A33" s="2"/>
      <c r="B33" s="2"/>
      <c r="C33" s="2"/>
      <c r="D33" s="2"/>
      <c r="E33" s="2"/>
      <c r="F33" s="2"/>
      <c r="G33" s="2"/>
      <c r="H33" s="3"/>
      <c r="I33" s="2"/>
      <c r="J33" s="14"/>
      <c r="K33" s="14"/>
      <c r="L33" s="14"/>
    </row>
    <row r="34" spans="1:12" ht="23.5" customHeight="1" x14ac:dyDescent="0.25">
      <c r="A34" s="2"/>
      <c r="B34" s="2"/>
      <c r="C34" s="2"/>
      <c r="D34" s="2"/>
      <c r="E34" s="2"/>
      <c r="F34" s="2"/>
      <c r="G34" s="2"/>
      <c r="H34" s="3"/>
      <c r="I34" s="2"/>
      <c r="J34" s="14"/>
      <c r="K34" s="14"/>
      <c r="L34" s="14"/>
    </row>
    <row r="35" spans="1:12" ht="23.5" customHeight="1" x14ac:dyDescent="0.25">
      <c r="A35" s="1"/>
      <c r="B35" s="2"/>
      <c r="C35" s="2"/>
      <c r="D35" s="2"/>
      <c r="E35" s="2"/>
      <c r="F35" s="2"/>
      <c r="G35" s="2"/>
      <c r="H35" s="3"/>
      <c r="I35" s="2"/>
      <c r="J35" s="21"/>
      <c r="K35" s="14"/>
      <c r="L35" s="21"/>
    </row>
    <row r="36" spans="1:12" ht="23.5" customHeight="1" x14ac:dyDescent="0.25">
      <c r="A36" s="60"/>
      <c r="B36" s="2"/>
      <c r="C36" s="2"/>
      <c r="D36" s="2"/>
      <c r="E36" s="2"/>
      <c r="F36" s="2"/>
      <c r="G36" s="2"/>
      <c r="H36" s="3"/>
      <c r="I36" s="2"/>
      <c r="J36" s="14"/>
      <c r="K36" s="14"/>
      <c r="L36" s="14"/>
    </row>
    <row r="37" spans="1:12" ht="23.5" customHeight="1" x14ac:dyDescent="0.25">
      <c r="A37" s="2"/>
      <c r="B37" s="2"/>
      <c r="C37" s="2"/>
      <c r="D37" s="2"/>
      <c r="E37" s="2"/>
      <c r="F37" s="2"/>
      <c r="G37" s="2"/>
      <c r="H37" s="3"/>
      <c r="I37" s="2"/>
      <c r="J37" s="14"/>
      <c r="K37" s="14"/>
      <c r="L37" s="14"/>
    </row>
    <row r="38" spans="1:12" ht="23.5" customHeight="1" x14ac:dyDescent="0.25">
      <c r="A38" s="1"/>
      <c r="B38" s="2"/>
      <c r="C38" s="2"/>
      <c r="D38" s="2"/>
      <c r="E38" s="2"/>
      <c r="F38" s="2"/>
      <c r="G38" s="2"/>
      <c r="H38" s="3"/>
      <c r="I38" s="2"/>
      <c r="J38" s="21"/>
      <c r="K38" s="14"/>
      <c r="L38" s="21"/>
    </row>
    <row r="39" spans="1:12" ht="23.5" customHeight="1" x14ac:dyDescent="0.25">
      <c r="A39" s="2"/>
      <c r="B39" s="2"/>
      <c r="C39" s="2"/>
      <c r="D39" s="2"/>
      <c r="E39" s="2"/>
      <c r="F39" s="2"/>
      <c r="G39" s="2"/>
      <c r="H39" s="3"/>
      <c r="I39" s="2"/>
      <c r="J39" s="26"/>
      <c r="K39" s="14"/>
      <c r="L39" s="26"/>
    </row>
    <row r="40" spans="1:12" ht="23.5" customHeight="1" x14ac:dyDescent="0.25">
      <c r="A40" s="1"/>
      <c r="B40" s="2"/>
      <c r="C40" s="2"/>
      <c r="D40" s="2"/>
      <c r="E40" s="2"/>
      <c r="F40" s="2"/>
      <c r="G40" s="2"/>
      <c r="H40" s="3"/>
      <c r="I40" s="2"/>
      <c r="J40" s="111"/>
      <c r="K40" s="14"/>
      <c r="L40" s="111"/>
    </row>
    <row r="41" spans="1:12" ht="23.5" customHeight="1" x14ac:dyDescent="0.25">
      <c r="A41" s="2"/>
      <c r="B41" s="2"/>
      <c r="C41" s="2"/>
      <c r="D41" s="2"/>
      <c r="E41" s="2"/>
      <c r="F41" s="2"/>
      <c r="G41" s="2"/>
      <c r="H41" s="3"/>
      <c r="I41" s="2"/>
      <c r="J41" s="112"/>
      <c r="L41" s="112"/>
    </row>
    <row r="42" spans="1:12" ht="23.5" customHeight="1" x14ac:dyDescent="0.25">
      <c r="A42" s="2"/>
      <c r="B42" s="2"/>
      <c r="C42" s="2"/>
      <c r="D42" s="2"/>
      <c r="E42" s="2"/>
      <c r="F42" s="2"/>
      <c r="G42" s="2"/>
      <c r="H42" s="3"/>
      <c r="I42" s="2"/>
    </row>
    <row r="43" spans="1:12" ht="23.5" customHeight="1" x14ac:dyDescent="0.25">
      <c r="L43" s="6"/>
    </row>
    <row r="44" spans="1:12" ht="23.5" customHeight="1" x14ac:dyDescent="0.25">
      <c r="A44" s="136"/>
      <c r="B44" s="136"/>
      <c r="C44" s="136"/>
      <c r="D44" s="136"/>
      <c r="E44" s="136"/>
      <c r="F44" s="136"/>
      <c r="G44" s="136"/>
      <c r="H44" s="136"/>
      <c r="I44" s="136"/>
      <c r="J44" s="136"/>
    </row>
    <row r="45" spans="1:12" ht="23.5" customHeight="1" x14ac:dyDescent="0.25">
      <c r="A45" s="136"/>
      <c r="B45" s="136"/>
      <c r="C45" s="136"/>
      <c r="D45" s="136"/>
      <c r="E45" s="136"/>
      <c r="F45" s="136"/>
      <c r="G45" s="136"/>
      <c r="H45" s="136"/>
      <c r="I45" s="136"/>
      <c r="J45" s="136"/>
    </row>
    <row r="46" spans="1:12" ht="23.5" customHeight="1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</row>
    <row r="47" spans="1:12" ht="23.5" customHeight="1" x14ac:dyDescent="0.25">
      <c r="A47" s="10"/>
      <c r="B47" s="10"/>
      <c r="C47" s="10"/>
      <c r="D47" s="10"/>
      <c r="E47" s="10"/>
      <c r="F47" s="10"/>
      <c r="G47" s="10"/>
      <c r="H47" s="3"/>
      <c r="I47" s="10"/>
      <c r="L47" s="6"/>
    </row>
    <row r="48" spans="1:12" ht="23.5" customHeight="1" x14ac:dyDescent="0.25">
      <c r="B48" s="2"/>
      <c r="C48" s="2"/>
      <c r="D48" s="2"/>
      <c r="E48" s="2"/>
      <c r="F48" s="2"/>
      <c r="G48" s="2"/>
      <c r="H48" s="27"/>
      <c r="I48" s="11"/>
      <c r="J48" s="47"/>
      <c r="L48" s="47"/>
    </row>
    <row r="49" spans="1:12" ht="23.5" customHeight="1" x14ac:dyDescent="0.25">
      <c r="A49" s="1"/>
      <c r="B49" s="2"/>
      <c r="C49" s="2"/>
      <c r="D49" s="2"/>
      <c r="E49" s="2"/>
      <c r="F49" s="2"/>
      <c r="G49" s="2"/>
      <c r="H49" s="27"/>
      <c r="I49" s="11"/>
      <c r="J49" s="113"/>
      <c r="L49" s="47"/>
    </row>
    <row r="50" spans="1:12" ht="23.5" customHeight="1" x14ac:dyDescent="0.25">
      <c r="A50" s="16"/>
      <c r="B50" s="16"/>
      <c r="C50" s="16"/>
      <c r="D50" s="16"/>
      <c r="E50" s="16"/>
      <c r="F50" s="2"/>
      <c r="G50" s="2"/>
      <c r="H50" s="3"/>
      <c r="I50" s="2"/>
      <c r="J50" s="21"/>
      <c r="K50" s="14"/>
      <c r="L50" s="21"/>
    </row>
    <row r="51" spans="1:12" s="15" customFormat="1" ht="23.5" customHeight="1" x14ac:dyDescent="0.25">
      <c r="A51" s="16"/>
      <c r="B51" s="16"/>
      <c r="C51" s="16"/>
      <c r="D51" s="16"/>
      <c r="E51" s="16"/>
      <c r="F51" s="16"/>
      <c r="G51" s="16"/>
      <c r="H51" s="17"/>
      <c r="I51" s="16"/>
      <c r="J51" s="113"/>
      <c r="K51" s="18"/>
      <c r="L51" s="113"/>
    </row>
    <row r="52" spans="1:12" ht="23.5" customHeight="1" x14ac:dyDescent="0.25">
      <c r="A52" s="2"/>
      <c r="B52" s="2"/>
      <c r="C52" s="2"/>
      <c r="D52" s="2"/>
      <c r="E52" s="2"/>
      <c r="F52" s="2"/>
      <c r="G52" s="2"/>
      <c r="H52" s="3"/>
      <c r="I52" s="2"/>
      <c r="J52" s="21"/>
      <c r="K52" s="14"/>
      <c r="L52" s="21"/>
    </row>
    <row r="53" spans="1:12" ht="23.5" customHeight="1" x14ac:dyDescent="0.25">
      <c r="A53" s="2"/>
      <c r="B53" s="2"/>
      <c r="C53" s="2"/>
      <c r="D53" s="2"/>
      <c r="E53" s="2"/>
      <c r="F53" s="2"/>
      <c r="G53" s="2"/>
      <c r="H53" s="3"/>
      <c r="I53" s="2"/>
      <c r="J53" s="21"/>
      <c r="K53" s="14"/>
      <c r="L53" s="21"/>
    </row>
    <row r="54" spans="1:12" ht="23.5" customHeight="1" x14ac:dyDescent="0.25">
      <c r="A54" s="2"/>
      <c r="B54" s="2"/>
      <c r="C54" s="2"/>
      <c r="D54" s="2"/>
      <c r="E54" s="2"/>
      <c r="F54" s="2"/>
      <c r="G54" s="2"/>
      <c r="H54" s="3"/>
      <c r="I54" s="2"/>
      <c r="J54" s="21"/>
      <c r="K54" s="14"/>
      <c r="L54" s="21"/>
    </row>
    <row r="55" spans="1:12" ht="23.5" customHeight="1" x14ac:dyDescent="0.25">
      <c r="A55" s="2"/>
      <c r="B55" s="2"/>
      <c r="C55" s="2"/>
      <c r="D55" s="2"/>
      <c r="E55" s="2"/>
      <c r="F55" s="2"/>
      <c r="G55" s="2"/>
      <c r="H55" s="3"/>
      <c r="I55" s="2"/>
      <c r="J55" s="21"/>
      <c r="K55" s="14"/>
      <c r="L55" s="21"/>
    </row>
    <row r="56" spans="1:12" ht="23.5" customHeight="1" x14ac:dyDescent="0.25">
      <c r="A56" s="2"/>
      <c r="B56" s="2"/>
      <c r="C56" s="2"/>
      <c r="D56" s="2"/>
      <c r="E56" s="2"/>
      <c r="F56" s="2"/>
      <c r="G56" s="2"/>
      <c r="H56" s="3"/>
      <c r="I56" s="2"/>
      <c r="J56" s="21"/>
      <c r="K56" s="14"/>
      <c r="L56" s="21"/>
    </row>
    <row r="57" spans="1:12" ht="23.5" customHeight="1" x14ac:dyDescent="0.25">
      <c r="A57" s="2"/>
      <c r="B57" s="2"/>
      <c r="C57" s="2"/>
      <c r="D57" s="2"/>
      <c r="E57" s="2"/>
      <c r="F57" s="2"/>
      <c r="G57" s="2"/>
      <c r="H57" s="3"/>
      <c r="I57" s="2"/>
      <c r="J57" s="21"/>
      <c r="K57" s="14"/>
      <c r="L57" s="21"/>
    </row>
    <row r="58" spans="1:12" ht="23.5" customHeight="1" x14ac:dyDescent="0.25">
      <c r="A58" s="2"/>
      <c r="B58" s="2"/>
      <c r="C58" s="2"/>
      <c r="D58" s="2"/>
      <c r="E58" s="2"/>
      <c r="F58" s="2"/>
      <c r="G58" s="2"/>
      <c r="H58" s="3"/>
      <c r="I58" s="2"/>
      <c r="J58" s="21"/>
      <c r="K58" s="14"/>
      <c r="L58" s="21"/>
    </row>
    <row r="59" spans="1:12" ht="23.5" customHeight="1" x14ac:dyDescent="0.25">
      <c r="A59" s="2"/>
      <c r="B59" s="2"/>
      <c r="C59" s="2"/>
      <c r="D59" s="2"/>
      <c r="E59" s="2"/>
      <c r="F59" s="2"/>
      <c r="G59" s="2"/>
      <c r="H59" s="3"/>
      <c r="I59" s="2"/>
      <c r="J59" s="21"/>
      <c r="K59" s="14"/>
      <c r="L59" s="21"/>
    </row>
    <row r="60" spans="1:12" ht="23.5" customHeight="1" x14ac:dyDescent="0.25">
      <c r="A60" s="2"/>
      <c r="B60" s="2"/>
      <c r="C60" s="2"/>
      <c r="D60" s="2"/>
      <c r="E60" s="2"/>
      <c r="F60" s="2"/>
      <c r="G60" s="2"/>
      <c r="H60" s="3"/>
      <c r="I60" s="2"/>
      <c r="J60" s="21"/>
      <c r="K60" s="14"/>
      <c r="L60" s="21"/>
    </row>
    <row r="61" spans="1:12" ht="23.5" customHeight="1" x14ac:dyDescent="0.25">
      <c r="A61" s="1"/>
      <c r="B61" s="2"/>
      <c r="C61" s="2"/>
      <c r="D61" s="2"/>
      <c r="E61" s="2"/>
      <c r="F61" s="2"/>
      <c r="G61" s="2"/>
      <c r="H61" s="3"/>
      <c r="I61" s="2"/>
      <c r="J61" s="21"/>
      <c r="K61" s="14"/>
      <c r="L61" s="21"/>
    </row>
    <row r="62" spans="1:12" ht="23.5" customHeight="1" x14ac:dyDescent="0.25">
      <c r="A62" s="1"/>
      <c r="B62" s="2"/>
      <c r="C62" s="2"/>
      <c r="D62" s="2"/>
      <c r="E62" s="2"/>
      <c r="F62" s="2"/>
      <c r="G62" s="2"/>
      <c r="H62" s="3"/>
      <c r="I62" s="2"/>
      <c r="J62" s="21"/>
      <c r="K62" s="14"/>
      <c r="L62" s="21"/>
    </row>
    <row r="63" spans="1:12" ht="23.5" customHeight="1" x14ac:dyDescent="0.25">
      <c r="A63" s="2"/>
      <c r="B63" s="2"/>
      <c r="C63" s="2"/>
      <c r="D63" s="2"/>
      <c r="E63" s="2"/>
      <c r="F63" s="2"/>
      <c r="G63" s="2"/>
      <c r="H63" s="3"/>
      <c r="I63" s="2"/>
      <c r="J63" s="21"/>
      <c r="K63" s="14"/>
      <c r="L63" s="21"/>
    </row>
    <row r="64" spans="1:12" ht="23.5" customHeight="1" x14ac:dyDescent="0.25">
      <c r="A64" s="2"/>
      <c r="B64" s="2"/>
      <c r="C64" s="2"/>
      <c r="D64" s="2"/>
      <c r="E64" s="2"/>
      <c r="F64" s="2"/>
      <c r="G64" s="2"/>
      <c r="H64" s="3"/>
      <c r="I64" s="2"/>
      <c r="J64" s="21"/>
      <c r="K64" s="14"/>
      <c r="L64" s="21"/>
    </row>
    <row r="65" spans="1:15" ht="23.5" customHeight="1" x14ac:dyDescent="0.25">
      <c r="A65" s="1"/>
      <c r="B65" s="2"/>
      <c r="C65" s="2"/>
      <c r="D65" s="2"/>
      <c r="E65" s="2"/>
      <c r="F65" s="2"/>
      <c r="G65" s="2"/>
      <c r="H65" s="3"/>
      <c r="I65" s="2"/>
      <c r="J65" s="21"/>
      <c r="K65" s="14"/>
      <c r="L65" s="21"/>
    </row>
    <row r="66" spans="1:15" ht="23.5" customHeight="1" x14ac:dyDescent="0.25">
      <c r="A66" s="1"/>
      <c r="B66" s="2"/>
      <c r="C66" s="2"/>
      <c r="D66" s="2"/>
      <c r="E66" s="2"/>
      <c r="F66" s="2"/>
      <c r="G66" s="2"/>
      <c r="H66" s="3"/>
      <c r="I66" s="2"/>
      <c r="J66" s="21"/>
      <c r="K66" s="14"/>
      <c r="L66" s="21"/>
    </row>
    <row r="67" spans="1:15" ht="23.5" customHeight="1" x14ac:dyDescent="0.25">
      <c r="A67" s="2"/>
      <c r="B67" s="2"/>
      <c r="C67" s="2"/>
      <c r="D67" s="2"/>
      <c r="E67" s="2"/>
      <c r="F67" s="2"/>
      <c r="G67" s="2"/>
      <c r="H67" s="3"/>
      <c r="I67" s="2"/>
      <c r="J67" s="114"/>
      <c r="K67" s="14"/>
      <c r="L67" s="114"/>
    </row>
    <row r="68" spans="1:15" ht="23.5" customHeight="1" x14ac:dyDescent="0.25">
      <c r="A68" s="1"/>
      <c r="B68" s="2"/>
      <c r="C68" s="2"/>
      <c r="D68" s="2"/>
      <c r="E68" s="2"/>
      <c r="F68" s="2"/>
      <c r="G68" s="2"/>
      <c r="H68" s="3"/>
      <c r="I68" s="2"/>
      <c r="J68" s="21"/>
      <c r="K68" s="14"/>
      <c r="L68" s="21"/>
    </row>
    <row r="69" spans="1:15" ht="23.5" customHeight="1" x14ac:dyDescent="0.25">
      <c r="A69" s="2"/>
      <c r="B69" s="2"/>
      <c r="C69" s="2"/>
      <c r="D69" s="2"/>
      <c r="E69" s="2"/>
      <c r="F69" s="2"/>
      <c r="G69" s="2"/>
      <c r="H69" s="3"/>
      <c r="I69" s="2"/>
      <c r="J69" s="21"/>
      <c r="K69" s="14"/>
      <c r="L69" s="21"/>
    </row>
    <row r="70" spans="1:15" s="2" customFormat="1" ht="23.5" customHeight="1" x14ac:dyDescent="0.25">
      <c r="H70" s="3"/>
      <c r="K70" s="9"/>
      <c r="L70" s="19"/>
      <c r="M70" s="7"/>
      <c r="N70" s="7"/>
      <c r="O70" s="7"/>
    </row>
    <row r="71" spans="1:15" s="2" customFormat="1" ht="23.5" customHeight="1" x14ac:dyDescent="0.25">
      <c r="H71" s="3"/>
      <c r="K71" s="9"/>
      <c r="L71" s="19"/>
      <c r="M71" s="7"/>
      <c r="N71" s="7"/>
      <c r="O71" s="7"/>
    </row>
    <row r="72" spans="1:15" s="2" customFormat="1" ht="23.5" customHeight="1" x14ac:dyDescent="0.25">
      <c r="K72" s="9"/>
      <c r="L72" s="19"/>
      <c r="M72" s="7"/>
      <c r="N72" s="7"/>
      <c r="O72" s="7"/>
    </row>
    <row r="73" spans="1:15" s="2" customFormat="1" ht="23.5" customHeight="1" x14ac:dyDescent="0.25">
      <c r="K73" s="9"/>
      <c r="L73" s="19"/>
      <c r="M73" s="7"/>
      <c r="N73" s="7"/>
      <c r="O73" s="7"/>
    </row>
    <row r="74" spans="1:15" s="2" customFormat="1" ht="23.5" customHeight="1" x14ac:dyDescent="0.25">
      <c r="K74" s="9"/>
      <c r="L74" s="19"/>
      <c r="M74" s="7"/>
      <c r="N74" s="7"/>
      <c r="O74" s="7"/>
    </row>
    <row r="75" spans="1:15" ht="23.5" customHeight="1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15" ht="23.5" customHeight="1" x14ac:dyDescent="0.25">
      <c r="A76" s="2"/>
      <c r="B76" s="2"/>
      <c r="C76" s="2"/>
      <c r="D76" s="2"/>
      <c r="E76" s="2"/>
      <c r="F76" s="2"/>
      <c r="G76" s="2"/>
      <c r="H76" s="2"/>
      <c r="I76" s="2"/>
    </row>
  </sheetData>
  <mergeCells count="6">
    <mergeCell ref="A45:J45"/>
    <mergeCell ref="A2:J2"/>
    <mergeCell ref="A3:J3"/>
    <mergeCell ref="A26:J26"/>
    <mergeCell ref="A27:J27"/>
    <mergeCell ref="A44:J44"/>
  </mergeCells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  <rowBreaks count="2" manualBreakCount="2">
    <brk id="24" max="16383" man="1"/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5F56F-2004-4E6D-A402-5E062BDC83EB}">
  <dimension ref="A1:R76"/>
  <sheetViews>
    <sheetView showGridLines="0" topLeftCell="A34" zoomScaleNormal="100" zoomScaleSheetLayoutView="115" workbookViewId="0">
      <selection activeCell="J41" sqref="J41"/>
    </sheetView>
  </sheetViews>
  <sheetFormatPr defaultColWidth="9.1796875" defaultRowHeight="23.5" customHeight="1" x14ac:dyDescent="0.25"/>
  <cols>
    <col min="1" max="1" width="14.453125" style="7" customWidth="1"/>
    <col min="2" max="2" width="9.1796875" style="7"/>
    <col min="3" max="3" width="12.54296875" style="7" customWidth="1"/>
    <col min="4" max="4" width="10.453125" style="7" customWidth="1"/>
    <col min="5" max="5" width="2.54296875" style="7" customWidth="1"/>
    <col min="6" max="6" width="5.453125" style="7" customWidth="1"/>
    <col min="7" max="7" width="2.54296875" style="7" customWidth="1"/>
    <col min="8" max="8" width="9.81640625" style="8" customWidth="1"/>
    <col min="9" max="9" width="1.453125" style="7" customWidth="1"/>
    <col min="10" max="10" width="16.453125" style="2" customWidth="1"/>
    <col min="11" max="11" width="0.81640625" style="9" customWidth="1"/>
    <col min="12" max="12" width="16.453125" style="19" customWidth="1"/>
    <col min="13" max="13" width="0.81640625" style="7" customWidth="1"/>
    <col min="14" max="14" width="15.1796875" style="7" bestFit="1" customWidth="1"/>
    <col min="15" max="15" width="13.54296875" style="7" bestFit="1" customWidth="1"/>
    <col min="16" max="16" width="12" style="7" bestFit="1" customWidth="1"/>
    <col min="17" max="17" width="9.1796875" style="7"/>
    <col min="18" max="18" width="11.1796875" style="7" bestFit="1" customWidth="1"/>
    <col min="19" max="16384" width="9.1796875" style="7"/>
  </cols>
  <sheetData>
    <row r="1" spans="1:18" s="19" customFormat="1" ht="23.5" customHeight="1" x14ac:dyDescent="0.25">
      <c r="A1" s="7"/>
      <c r="B1" s="7"/>
      <c r="C1" s="7"/>
      <c r="D1" s="7"/>
      <c r="E1" s="7"/>
      <c r="F1" s="7"/>
      <c r="G1" s="7"/>
      <c r="H1" s="8"/>
      <c r="I1" s="7"/>
      <c r="K1" s="9"/>
      <c r="L1" s="6" t="s">
        <v>21</v>
      </c>
      <c r="M1" s="7"/>
      <c r="N1" s="7"/>
      <c r="O1" s="7"/>
    </row>
    <row r="2" spans="1:18" s="19" customFormat="1" ht="23.5" customHeight="1" x14ac:dyDescent="0.25">
      <c r="A2" s="136" t="s">
        <v>50</v>
      </c>
      <c r="B2" s="136"/>
      <c r="C2" s="136"/>
      <c r="D2" s="136"/>
      <c r="E2" s="136"/>
      <c r="F2" s="136"/>
      <c r="G2" s="136"/>
      <c r="H2" s="136"/>
      <c r="I2" s="136"/>
      <c r="J2" s="136"/>
      <c r="K2" s="9"/>
      <c r="M2" s="7"/>
      <c r="N2" s="7"/>
      <c r="O2" s="7"/>
    </row>
    <row r="3" spans="1:18" s="19" customFormat="1" ht="23.5" customHeight="1" x14ac:dyDescent="0.25">
      <c r="A3" s="136" t="s">
        <v>69</v>
      </c>
      <c r="B3" s="136"/>
      <c r="C3" s="136"/>
      <c r="D3" s="136"/>
      <c r="E3" s="136"/>
      <c r="F3" s="136"/>
      <c r="G3" s="136"/>
      <c r="H3" s="136"/>
      <c r="I3" s="136"/>
      <c r="J3" s="136"/>
      <c r="K3" s="9"/>
      <c r="M3" s="7"/>
      <c r="N3" s="7"/>
      <c r="O3" s="7"/>
    </row>
    <row r="4" spans="1:18" s="19" customFormat="1" ht="23.5" customHeight="1" x14ac:dyDescent="0.25">
      <c r="A4" s="65" t="s">
        <v>100</v>
      </c>
      <c r="B4" s="10"/>
      <c r="C4" s="10"/>
      <c r="D4" s="10"/>
      <c r="E4" s="10"/>
      <c r="F4" s="10"/>
      <c r="G4" s="10"/>
      <c r="H4" s="3"/>
      <c r="I4" s="10"/>
      <c r="K4" s="9"/>
      <c r="M4" s="7"/>
      <c r="N4" s="7"/>
      <c r="O4" s="7"/>
    </row>
    <row r="5" spans="1:18" s="19" customFormat="1" ht="23.5" customHeight="1" x14ac:dyDescent="0.25">
      <c r="A5" s="65"/>
      <c r="B5" s="10"/>
      <c r="C5" s="10"/>
      <c r="D5" s="10"/>
      <c r="E5" s="10"/>
      <c r="F5" s="10"/>
      <c r="G5" s="10"/>
      <c r="H5" s="3"/>
      <c r="I5" s="10"/>
      <c r="K5" s="9"/>
      <c r="L5" s="6" t="s">
        <v>22</v>
      </c>
      <c r="M5" s="7"/>
      <c r="N5" s="7"/>
      <c r="O5" s="7"/>
    </row>
    <row r="6" spans="1:18" s="19" customFormat="1" ht="23.5" customHeight="1" x14ac:dyDescent="0.25">
      <c r="A6" s="2"/>
      <c r="B6" s="2"/>
      <c r="C6" s="2"/>
      <c r="D6" s="2"/>
      <c r="E6" s="10"/>
      <c r="F6" s="10"/>
      <c r="G6" s="2"/>
      <c r="H6" s="52" t="s">
        <v>0</v>
      </c>
      <c r="I6" s="11"/>
      <c r="J6" s="47">
        <v>2568</v>
      </c>
      <c r="K6" s="46"/>
      <c r="L6" s="47">
        <v>2567</v>
      </c>
      <c r="M6" s="7"/>
      <c r="N6" s="7"/>
      <c r="O6" s="7"/>
      <c r="Q6" s="7"/>
    </row>
    <row r="7" spans="1:18" s="19" customFormat="1" ht="23.5" customHeight="1" x14ac:dyDescent="0.25">
      <c r="A7" s="1" t="s">
        <v>8</v>
      </c>
      <c r="B7" s="2"/>
      <c r="C7" s="2"/>
      <c r="D7" s="2"/>
      <c r="E7" s="2"/>
      <c r="F7" s="2"/>
      <c r="G7" s="2"/>
      <c r="H7" s="3"/>
      <c r="I7" s="10"/>
      <c r="J7" s="10"/>
      <c r="K7" s="9"/>
      <c r="L7" s="10"/>
      <c r="M7" s="7"/>
      <c r="N7" s="7"/>
      <c r="O7" s="7"/>
    </row>
    <row r="8" spans="1:18" s="19" customFormat="1" ht="23.5" customHeight="1" x14ac:dyDescent="0.25">
      <c r="A8" s="13" t="s">
        <v>43</v>
      </c>
      <c r="B8" s="2"/>
      <c r="C8" s="2"/>
      <c r="D8" s="2"/>
      <c r="E8" s="2"/>
      <c r="F8" s="2"/>
      <c r="G8" s="2"/>
      <c r="H8" s="3">
        <v>10</v>
      </c>
      <c r="I8" s="14"/>
      <c r="J8" s="28">
        <v>600497</v>
      </c>
      <c r="K8" s="14"/>
      <c r="L8" s="28">
        <v>644196</v>
      </c>
      <c r="M8" s="7"/>
      <c r="N8" s="58"/>
      <c r="O8" s="115"/>
      <c r="Q8" s="115"/>
      <c r="R8" s="115"/>
    </row>
    <row r="9" spans="1:18" s="19" customFormat="1" ht="23.5" customHeight="1" x14ac:dyDescent="0.25">
      <c r="A9" s="1" t="s">
        <v>30</v>
      </c>
      <c r="B9" s="2"/>
      <c r="C9" s="2"/>
      <c r="D9" s="2"/>
      <c r="E9" s="2"/>
      <c r="F9" s="2"/>
      <c r="G9" s="2"/>
      <c r="H9" s="3"/>
      <c r="I9" s="14"/>
      <c r="J9" s="22">
        <f>SUM(J8:J8)</f>
        <v>600497</v>
      </c>
      <c r="K9" s="14"/>
      <c r="L9" s="22">
        <f>SUM(L8:L8)</f>
        <v>644196</v>
      </c>
      <c r="M9" s="7"/>
      <c r="N9" s="106"/>
      <c r="O9" s="115"/>
      <c r="Q9" s="115"/>
      <c r="R9" s="115"/>
    </row>
    <row r="10" spans="1:18" s="19" customFormat="1" ht="23.5" customHeight="1" x14ac:dyDescent="0.25">
      <c r="A10" s="1" t="s">
        <v>9</v>
      </c>
      <c r="B10" s="2"/>
      <c r="C10" s="2"/>
      <c r="D10" s="2"/>
      <c r="E10" s="2"/>
      <c r="F10" s="2"/>
      <c r="G10" s="2"/>
      <c r="H10" s="3"/>
      <c r="I10" s="14"/>
      <c r="J10" s="30"/>
      <c r="K10" s="14"/>
      <c r="L10" s="30"/>
      <c r="M10" s="7"/>
      <c r="N10" s="106"/>
      <c r="O10" s="115"/>
      <c r="Q10" s="115"/>
      <c r="R10" s="115"/>
    </row>
    <row r="11" spans="1:18" s="19" customFormat="1" ht="23.5" customHeight="1" x14ac:dyDescent="0.25">
      <c r="A11" s="4" t="s">
        <v>44</v>
      </c>
      <c r="B11" s="2"/>
      <c r="C11" s="2"/>
      <c r="D11" s="2"/>
      <c r="E11" s="2"/>
      <c r="F11" s="2"/>
      <c r="G11" s="2"/>
      <c r="H11" s="3">
        <v>11</v>
      </c>
      <c r="I11" s="14"/>
      <c r="J11" s="14">
        <v>6957</v>
      </c>
      <c r="K11" s="14"/>
      <c r="L11" s="14">
        <v>7018</v>
      </c>
      <c r="M11" s="7"/>
      <c r="N11" s="106"/>
      <c r="O11" s="115"/>
      <c r="Q11" s="115"/>
      <c r="R11" s="115"/>
    </row>
    <row r="12" spans="1:18" s="19" customFormat="1" ht="23.5" customHeight="1" x14ac:dyDescent="0.25">
      <c r="A12" s="5" t="s">
        <v>23</v>
      </c>
      <c r="B12" s="2"/>
      <c r="C12" s="2"/>
      <c r="D12" s="2"/>
      <c r="E12" s="2"/>
      <c r="F12" s="2"/>
      <c r="G12" s="2"/>
      <c r="H12" s="3">
        <v>11</v>
      </c>
      <c r="I12" s="14"/>
      <c r="J12" s="14">
        <v>1965</v>
      </c>
      <c r="K12" s="14"/>
      <c r="L12" s="14">
        <v>2046</v>
      </c>
      <c r="M12" s="7"/>
      <c r="N12" s="106"/>
      <c r="O12" s="115"/>
      <c r="Q12" s="115"/>
      <c r="R12" s="115"/>
    </row>
    <row r="13" spans="1:18" s="19" customFormat="1" ht="23.5" customHeight="1" x14ac:dyDescent="0.25">
      <c r="A13" s="5" t="s">
        <v>24</v>
      </c>
      <c r="B13" s="2"/>
      <c r="C13" s="2"/>
      <c r="D13" s="2"/>
      <c r="E13" s="2"/>
      <c r="F13" s="2"/>
      <c r="G13" s="2"/>
      <c r="H13" s="3"/>
      <c r="I13" s="14"/>
      <c r="J13" s="14">
        <v>2766</v>
      </c>
      <c r="K13" s="14"/>
      <c r="L13" s="14">
        <v>2842</v>
      </c>
      <c r="M13" s="7"/>
      <c r="N13" s="106"/>
      <c r="O13" s="115"/>
      <c r="Q13" s="115"/>
      <c r="R13" s="115"/>
    </row>
    <row r="14" spans="1:18" s="19" customFormat="1" ht="23.5" customHeight="1" x14ac:dyDescent="0.25">
      <c r="A14" s="5" t="s">
        <v>25</v>
      </c>
      <c r="B14" s="2"/>
      <c r="C14" s="2"/>
      <c r="D14" s="2"/>
      <c r="E14" s="2"/>
      <c r="F14" s="2"/>
      <c r="G14" s="2"/>
      <c r="H14" s="3"/>
      <c r="I14" s="14"/>
      <c r="J14" s="14">
        <v>1784</v>
      </c>
      <c r="K14" s="14"/>
      <c r="L14" s="14">
        <v>1796</v>
      </c>
      <c r="M14" s="7"/>
      <c r="N14" s="106"/>
      <c r="O14" s="115"/>
      <c r="Q14" s="115"/>
      <c r="R14" s="115"/>
    </row>
    <row r="15" spans="1:18" s="19" customFormat="1" ht="23.5" customHeight="1" x14ac:dyDescent="0.25">
      <c r="A15" s="4" t="s">
        <v>26</v>
      </c>
      <c r="B15" s="2"/>
      <c r="C15" s="2"/>
      <c r="D15" s="2"/>
      <c r="E15" s="2"/>
      <c r="F15" s="2"/>
      <c r="G15" s="2"/>
      <c r="H15" s="3"/>
      <c r="I15" s="14"/>
      <c r="J15" s="28">
        <f>6473</f>
        <v>6473</v>
      </c>
      <c r="K15" s="14"/>
      <c r="L15" s="28">
        <v>7571</v>
      </c>
      <c r="M15" s="7"/>
      <c r="N15" s="106"/>
      <c r="O15" s="115"/>
      <c r="Q15" s="115"/>
      <c r="R15" s="115"/>
    </row>
    <row r="16" spans="1:18" s="19" customFormat="1" ht="23.5" customHeight="1" x14ac:dyDescent="0.25">
      <c r="A16" s="1" t="s">
        <v>10</v>
      </c>
      <c r="B16" s="2"/>
      <c r="C16" s="2"/>
      <c r="D16" s="2"/>
      <c r="E16" s="2"/>
      <c r="F16" s="2"/>
      <c r="G16" s="2"/>
      <c r="H16" s="3"/>
      <c r="I16" s="14"/>
      <c r="J16" s="29">
        <f>SUM(J11:J15)</f>
        <v>19945</v>
      </c>
      <c r="K16" s="14"/>
      <c r="L16" s="29">
        <f>SUM(L11:L15)</f>
        <v>21273</v>
      </c>
      <c r="M16" s="7"/>
      <c r="N16" s="106"/>
      <c r="O16" s="115"/>
      <c r="Q16" s="115"/>
      <c r="R16" s="115"/>
    </row>
    <row r="17" spans="1:18" s="19" customFormat="1" ht="23.5" customHeight="1" x14ac:dyDescent="0.25">
      <c r="A17" s="65" t="s">
        <v>32</v>
      </c>
      <c r="B17" s="2"/>
      <c r="C17" s="2"/>
      <c r="D17" s="2"/>
      <c r="E17" s="2"/>
      <c r="F17" s="2"/>
      <c r="G17" s="2"/>
      <c r="H17" s="3"/>
      <c r="I17" s="14"/>
      <c r="J17" s="31">
        <f>SUM(J9,)-J16</f>
        <v>580552</v>
      </c>
      <c r="K17" s="14"/>
      <c r="L17" s="31">
        <f>SUM(L9,)-L16</f>
        <v>622923</v>
      </c>
      <c r="M17" s="7"/>
      <c r="N17" s="106"/>
      <c r="O17" s="115"/>
      <c r="Q17" s="115"/>
      <c r="R17" s="115"/>
    </row>
    <row r="18" spans="1:18" s="19" customFormat="1" ht="23.5" customHeight="1" x14ac:dyDescent="0.25">
      <c r="A18" s="1" t="s">
        <v>113</v>
      </c>
      <c r="B18" s="2"/>
      <c r="C18" s="2"/>
      <c r="D18" s="2"/>
      <c r="E18" s="2"/>
      <c r="F18" s="2"/>
      <c r="G18" s="2"/>
      <c r="H18" s="3"/>
      <c r="I18" s="14"/>
      <c r="J18" s="30"/>
      <c r="K18" s="14"/>
      <c r="L18" s="30"/>
      <c r="M18" s="7"/>
      <c r="N18" s="106"/>
      <c r="O18" s="115"/>
      <c r="Q18" s="115"/>
      <c r="R18" s="115"/>
    </row>
    <row r="19" spans="1:18" s="19" customFormat="1" ht="23.5" customHeight="1" x14ac:dyDescent="0.25">
      <c r="A19" s="2" t="s">
        <v>108</v>
      </c>
      <c r="B19" s="2"/>
      <c r="C19" s="2"/>
      <c r="D19" s="2"/>
      <c r="E19" s="2"/>
      <c r="F19" s="2"/>
      <c r="G19" s="2"/>
      <c r="H19" s="3"/>
      <c r="I19" s="14"/>
      <c r="J19" s="14">
        <v>490</v>
      </c>
      <c r="K19" s="14"/>
      <c r="L19" s="14">
        <v>-191</v>
      </c>
      <c r="M19" s="7"/>
      <c r="N19" s="106"/>
      <c r="O19" s="115"/>
      <c r="Q19" s="115"/>
      <c r="R19" s="115"/>
    </row>
    <row r="20" spans="1:18" s="19" customFormat="1" ht="23.5" customHeight="1" x14ac:dyDescent="0.25">
      <c r="A20" s="4" t="s">
        <v>109</v>
      </c>
      <c r="B20" s="2"/>
      <c r="C20" s="2"/>
      <c r="D20" s="2"/>
      <c r="E20" s="2"/>
      <c r="F20" s="2"/>
      <c r="G20" s="2"/>
      <c r="H20" s="3">
        <v>6</v>
      </c>
      <c r="I20" s="14"/>
      <c r="J20" s="32">
        <f>388019</f>
        <v>388019</v>
      </c>
      <c r="K20" s="14"/>
      <c r="L20" s="32">
        <v>-73309</v>
      </c>
      <c r="M20" s="7"/>
      <c r="N20" s="106"/>
      <c r="O20" s="115"/>
      <c r="Q20" s="115"/>
      <c r="R20" s="115"/>
    </row>
    <row r="21" spans="1:18" s="19" customFormat="1" ht="23.5" customHeight="1" x14ac:dyDescent="0.25">
      <c r="A21" s="1" t="s">
        <v>110</v>
      </c>
      <c r="B21" s="2"/>
      <c r="C21" s="2"/>
      <c r="D21" s="2"/>
      <c r="E21" s="2"/>
      <c r="F21" s="2"/>
      <c r="G21" s="2"/>
      <c r="H21" s="3"/>
      <c r="I21" s="14"/>
      <c r="J21" s="29">
        <f>SUM(J19:J20)</f>
        <v>388509</v>
      </c>
      <c r="K21" s="14"/>
      <c r="L21" s="29">
        <f>SUM(L19:L20)</f>
        <v>-73500</v>
      </c>
      <c r="M21" s="7"/>
      <c r="N21" s="106"/>
      <c r="O21" s="115"/>
      <c r="Q21" s="115"/>
      <c r="R21" s="115"/>
    </row>
    <row r="22" spans="1:18" s="19" customFormat="1" ht="23.5" customHeight="1" thickBot="1" x14ac:dyDescent="0.3">
      <c r="A22" s="65" t="s">
        <v>77</v>
      </c>
      <c r="B22" s="2"/>
      <c r="C22" s="2"/>
      <c r="D22" s="2"/>
      <c r="E22" s="2"/>
      <c r="F22" s="2"/>
      <c r="G22" s="2"/>
      <c r="H22" s="3"/>
      <c r="I22" s="14"/>
      <c r="J22" s="33">
        <f>SUM(J21,J17)</f>
        <v>969061</v>
      </c>
      <c r="K22" s="14"/>
      <c r="L22" s="33">
        <f>SUM(L21,L17)</f>
        <v>549423</v>
      </c>
      <c r="M22" s="7"/>
      <c r="N22" s="106"/>
      <c r="O22" s="115"/>
      <c r="Q22" s="115"/>
      <c r="R22" s="115"/>
    </row>
    <row r="23" spans="1:18" s="19" customFormat="1" ht="23.5" customHeight="1" thickTop="1" x14ac:dyDescent="0.25">
      <c r="A23" s="5"/>
      <c r="B23" s="2"/>
      <c r="C23" s="2"/>
      <c r="D23" s="2"/>
      <c r="E23" s="2"/>
      <c r="F23" s="2"/>
      <c r="G23" s="2"/>
      <c r="H23" s="8"/>
      <c r="I23" s="7"/>
      <c r="J23" s="2"/>
      <c r="K23" s="9"/>
      <c r="M23" s="7"/>
      <c r="N23" s="7"/>
      <c r="O23" s="7"/>
    </row>
    <row r="24" spans="1:18" s="19" customFormat="1" ht="23.5" customHeight="1" x14ac:dyDescent="0.25">
      <c r="A24" s="2" t="s">
        <v>27</v>
      </c>
      <c r="B24" s="2"/>
      <c r="C24" s="2"/>
      <c r="D24" s="2"/>
      <c r="E24" s="2"/>
      <c r="F24" s="2"/>
      <c r="G24" s="2"/>
      <c r="H24" s="3"/>
      <c r="I24" s="2"/>
      <c r="J24" s="2"/>
      <c r="K24" s="9"/>
      <c r="M24" s="7"/>
      <c r="N24" s="7"/>
      <c r="O24" s="14"/>
    </row>
    <row r="25" spans="1:18" s="19" customFormat="1" ht="23.5" customHeight="1" x14ac:dyDescent="0.25">
      <c r="A25" s="7"/>
      <c r="B25" s="7"/>
      <c r="C25" s="7"/>
      <c r="D25" s="7"/>
      <c r="E25" s="7"/>
      <c r="F25" s="7"/>
      <c r="G25" s="7"/>
      <c r="H25" s="8"/>
      <c r="I25" s="7"/>
      <c r="K25" s="9"/>
      <c r="L25" s="6" t="s">
        <v>21</v>
      </c>
      <c r="M25" s="7"/>
      <c r="N25" s="7"/>
      <c r="O25" s="7"/>
    </row>
    <row r="26" spans="1:18" s="19" customFormat="1" ht="23.5" customHeight="1" x14ac:dyDescent="0.25">
      <c r="A26" s="136" t="s">
        <v>50</v>
      </c>
      <c r="B26" s="136"/>
      <c r="C26" s="136"/>
      <c r="D26" s="136"/>
      <c r="E26" s="136"/>
      <c r="F26" s="136"/>
      <c r="G26" s="136"/>
      <c r="H26" s="136"/>
      <c r="I26" s="136"/>
      <c r="J26" s="136"/>
      <c r="K26" s="9"/>
      <c r="L26" s="59"/>
      <c r="M26" s="7"/>
      <c r="N26" s="7"/>
      <c r="O26" s="7"/>
    </row>
    <row r="27" spans="1:18" s="19" customFormat="1" ht="23.5" customHeight="1" x14ac:dyDescent="0.25">
      <c r="A27" s="136" t="s">
        <v>11</v>
      </c>
      <c r="B27" s="136"/>
      <c r="C27" s="136"/>
      <c r="D27" s="136"/>
      <c r="E27" s="136"/>
      <c r="F27" s="136"/>
      <c r="G27" s="136"/>
      <c r="H27" s="136"/>
      <c r="I27" s="136"/>
      <c r="J27" s="136"/>
      <c r="K27" s="9"/>
      <c r="L27" s="59"/>
      <c r="M27" s="7"/>
      <c r="N27" s="7"/>
      <c r="O27" s="7"/>
    </row>
    <row r="28" spans="1:18" s="19" customFormat="1" ht="23.5" customHeight="1" x14ac:dyDescent="0.25">
      <c r="A28" s="65" t="str">
        <f>+A4</f>
        <v>สำหรับงวดเก้าเดือนสิ้นสุดวันที่ 30 กันยายน 2568</v>
      </c>
      <c r="B28" s="65"/>
      <c r="C28" s="65"/>
      <c r="D28" s="65"/>
      <c r="E28" s="65"/>
      <c r="F28" s="65"/>
      <c r="G28" s="65"/>
      <c r="H28" s="65"/>
      <c r="I28" s="65"/>
      <c r="J28" s="65"/>
      <c r="K28" s="9"/>
      <c r="L28" s="59"/>
      <c r="M28" s="7"/>
      <c r="N28" s="7"/>
      <c r="O28" s="7"/>
    </row>
    <row r="29" spans="1:18" s="19" customFormat="1" ht="23.5" customHeight="1" x14ac:dyDescent="0.25">
      <c r="A29" s="10"/>
      <c r="B29" s="10"/>
      <c r="C29" s="10"/>
      <c r="D29" s="10"/>
      <c r="E29" s="10"/>
      <c r="F29" s="10"/>
      <c r="G29" s="10"/>
      <c r="H29" s="3"/>
      <c r="I29" s="10"/>
      <c r="K29" s="9"/>
      <c r="L29" s="6" t="s">
        <v>22</v>
      </c>
      <c r="M29" s="7"/>
      <c r="N29" s="7"/>
      <c r="O29" s="7"/>
    </row>
    <row r="30" spans="1:18" s="19" customFormat="1" ht="23.5" customHeight="1" x14ac:dyDescent="0.25">
      <c r="A30" s="2"/>
      <c r="B30" s="2"/>
      <c r="C30" s="2"/>
      <c r="D30" s="2"/>
      <c r="E30" s="10"/>
      <c r="F30" s="10"/>
      <c r="G30" s="2"/>
      <c r="H30" s="52" t="s">
        <v>0</v>
      </c>
      <c r="I30" s="11"/>
      <c r="J30" s="47">
        <v>2568</v>
      </c>
      <c r="K30" s="12"/>
      <c r="L30" s="47">
        <v>2567</v>
      </c>
      <c r="M30" s="7"/>
      <c r="N30" s="7"/>
      <c r="O30" s="7"/>
    </row>
    <row r="31" spans="1:18" s="19" customFormat="1" ht="23.5" customHeight="1" x14ac:dyDescent="0.25">
      <c r="A31" s="1" t="s">
        <v>74</v>
      </c>
      <c r="B31" s="2"/>
      <c r="C31" s="2"/>
      <c r="D31" s="2"/>
      <c r="E31" s="2"/>
      <c r="F31" s="2"/>
      <c r="G31" s="2"/>
      <c r="H31" s="3"/>
      <c r="I31" s="2"/>
      <c r="J31" s="10"/>
      <c r="K31" s="9"/>
      <c r="L31" s="10"/>
      <c r="M31" s="7"/>
      <c r="N31" s="7"/>
      <c r="O31" s="7"/>
    </row>
    <row r="32" spans="1:18" ht="23.5" customHeight="1" x14ac:dyDescent="0.25">
      <c r="A32" s="2" t="s">
        <v>32</v>
      </c>
      <c r="B32" s="2"/>
      <c r="C32" s="2"/>
      <c r="D32" s="2"/>
      <c r="E32" s="2"/>
      <c r="F32" s="2"/>
      <c r="G32" s="2"/>
      <c r="I32" s="2"/>
      <c r="J32" s="14">
        <f>+J17</f>
        <v>580552</v>
      </c>
      <c r="K32" s="14"/>
      <c r="L32" s="14">
        <f>+L17</f>
        <v>622923</v>
      </c>
    </row>
    <row r="33" spans="1:12" ht="23.5" customHeight="1" x14ac:dyDescent="0.25">
      <c r="A33" s="2" t="s">
        <v>108</v>
      </c>
      <c r="B33" s="2"/>
      <c r="C33" s="2"/>
      <c r="D33" s="2"/>
      <c r="E33" s="2"/>
      <c r="F33" s="2"/>
      <c r="G33" s="2"/>
      <c r="H33" s="3"/>
      <c r="I33" s="2"/>
      <c r="J33" s="14">
        <f>J19</f>
        <v>490</v>
      </c>
      <c r="K33" s="14"/>
      <c r="L33" s="14">
        <f>L19</f>
        <v>-191</v>
      </c>
    </row>
    <row r="34" spans="1:12" ht="23.5" customHeight="1" x14ac:dyDescent="0.25">
      <c r="A34" s="2" t="s">
        <v>109</v>
      </c>
      <c r="B34" s="2"/>
      <c r="C34" s="2"/>
      <c r="D34" s="2"/>
      <c r="E34" s="2"/>
      <c r="F34" s="2"/>
      <c r="G34" s="2"/>
      <c r="H34" s="3">
        <v>6</v>
      </c>
      <c r="I34" s="2"/>
      <c r="J34" s="28">
        <f>+J20</f>
        <v>388019</v>
      </c>
      <c r="K34" s="14"/>
      <c r="L34" s="28">
        <f>+L20</f>
        <v>-73309</v>
      </c>
    </row>
    <row r="35" spans="1:12" ht="23.5" customHeight="1" x14ac:dyDescent="0.25">
      <c r="A35" s="1" t="s">
        <v>80</v>
      </c>
      <c r="B35" s="2"/>
      <c r="C35" s="2"/>
      <c r="D35" s="2"/>
      <c r="E35" s="2"/>
      <c r="F35" s="2"/>
      <c r="G35" s="2"/>
      <c r="H35" s="3"/>
      <c r="I35" s="2"/>
      <c r="J35" s="21">
        <f>SUM(J32:J34)</f>
        <v>969061</v>
      </c>
      <c r="K35" s="14"/>
      <c r="L35" s="21">
        <f>SUM(L32:L34)</f>
        <v>549423</v>
      </c>
    </row>
    <row r="36" spans="1:12" ht="23.5" customHeight="1" x14ac:dyDescent="0.25">
      <c r="A36" s="60" t="s">
        <v>71</v>
      </c>
      <c r="B36" s="2"/>
      <c r="C36" s="2"/>
      <c r="D36" s="2"/>
      <c r="E36" s="2"/>
      <c r="F36" s="2"/>
      <c r="G36" s="2"/>
      <c r="H36" s="3">
        <v>8</v>
      </c>
      <c r="I36" s="2"/>
      <c r="J36" s="14">
        <v>-271115</v>
      </c>
      <c r="K36" s="14"/>
      <c r="L36" s="14">
        <v>-646505</v>
      </c>
    </row>
    <row r="37" spans="1:12" ht="23.5" customHeight="1" x14ac:dyDescent="0.25">
      <c r="A37" s="2" t="s">
        <v>55</v>
      </c>
      <c r="B37" s="2"/>
      <c r="C37" s="2"/>
      <c r="D37" s="2"/>
      <c r="E37" s="2"/>
      <c r="F37" s="2"/>
      <c r="G37" s="2"/>
      <c r="H37" s="3">
        <v>9</v>
      </c>
      <c r="I37" s="2"/>
      <c r="J37" s="28">
        <v>-1040621</v>
      </c>
      <c r="K37" s="14"/>
      <c r="L37" s="28">
        <v>-756195</v>
      </c>
    </row>
    <row r="38" spans="1:12" ht="23.5" customHeight="1" x14ac:dyDescent="0.25">
      <c r="A38" s="1" t="s">
        <v>91</v>
      </c>
      <c r="B38" s="2"/>
      <c r="C38" s="2"/>
      <c r="D38" s="2"/>
      <c r="E38" s="2"/>
      <c r="F38" s="2"/>
      <c r="G38" s="2"/>
      <c r="H38" s="3"/>
      <c r="I38" s="2"/>
      <c r="J38" s="21">
        <f>SUM(J35:J37)</f>
        <v>-342675</v>
      </c>
      <c r="K38" s="14"/>
      <c r="L38" s="21">
        <f>SUM(L35:L37)</f>
        <v>-853277</v>
      </c>
    </row>
    <row r="39" spans="1:12" ht="23.5" customHeight="1" x14ac:dyDescent="0.25">
      <c r="A39" s="2" t="s">
        <v>12</v>
      </c>
      <c r="B39" s="2"/>
      <c r="C39" s="2"/>
      <c r="D39" s="2"/>
      <c r="E39" s="2"/>
      <c r="F39" s="2"/>
      <c r="G39" s="2"/>
      <c r="H39" s="3"/>
      <c r="I39" s="2"/>
      <c r="J39" s="26">
        <f>BS!K22</f>
        <v>16968241</v>
      </c>
      <c r="K39" s="14"/>
      <c r="L39" s="26">
        <v>17949747</v>
      </c>
    </row>
    <row r="40" spans="1:12" ht="23.5" customHeight="1" thickBot="1" x14ac:dyDescent="0.3">
      <c r="A40" s="1" t="s">
        <v>13</v>
      </c>
      <c r="B40" s="2"/>
      <c r="C40" s="2"/>
      <c r="D40" s="2"/>
      <c r="E40" s="2"/>
      <c r="F40" s="2"/>
      <c r="G40" s="2"/>
      <c r="H40" s="3"/>
      <c r="I40" s="2"/>
      <c r="J40" s="25">
        <f>SUM(J38:J39)</f>
        <v>16625566</v>
      </c>
      <c r="K40" s="14"/>
      <c r="L40" s="25">
        <f>SUM(L38:L39)</f>
        <v>17096470</v>
      </c>
    </row>
    <row r="41" spans="1:12" ht="23.5" customHeight="1" thickTop="1" x14ac:dyDescent="0.25">
      <c r="A41" s="2"/>
      <c r="B41" s="2"/>
      <c r="C41" s="2"/>
      <c r="D41" s="2"/>
      <c r="E41" s="2"/>
      <c r="F41" s="2"/>
      <c r="G41" s="2"/>
      <c r="H41" s="3"/>
      <c r="I41" s="2"/>
      <c r="J41" s="49">
        <f>+J40-BS!I22</f>
        <v>0</v>
      </c>
      <c r="L41" s="49"/>
    </row>
    <row r="42" spans="1:12" ht="23.5" customHeight="1" x14ac:dyDescent="0.25">
      <c r="A42" s="2" t="s">
        <v>27</v>
      </c>
      <c r="B42" s="2"/>
      <c r="C42" s="2"/>
      <c r="D42" s="2"/>
      <c r="E42" s="2"/>
      <c r="F42" s="2"/>
      <c r="G42" s="2"/>
      <c r="H42" s="3"/>
      <c r="I42" s="2"/>
    </row>
    <row r="43" spans="1:12" ht="23.5" customHeight="1" x14ac:dyDescent="0.25">
      <c r="L43" s="6" t="s">
        <v>21</v>
      </c>
    </row>
    <row r="44" spans="1:12" ht="23.5" customHeight="1" x14ac:dyDescent="0.25">
      <c r="A44" s="136" t="s">
        <v>50</v>
      </c>
      <c r="B44" s="136"/>
      <c r="C44" s="136"/>
      <c r="D44" s="136"/>
      <c r="E44" s="136"/>
      <c r="F44" s="136"/>
      <c r="G44" s="136"/>
      <c r="H44" s="136"/>
      <c r="I44" s="136"/>
      <c r="J44" s="136"/>
    </row>
    <row r="45" spans="1:12" ht="23.5" customHeight="1" x14ac:dyDescent="0.25">
      <c r="A45" s="136" t="s">
        <v>14</v>
      </c>
      <c r="B45" s="136"/>
      <c r="C45" s="136"/>
      <c r="D45" s="136"/>
      <c r="E45" s="136"/>
      <c r="F45" s="136"/>
      <c r="G45" s="136"/>
      <c r="H45" s="136"/>
      <c r="I45" s="136"/>
      <c r="J45" s="136"/>
    </row>
    <row r="46" spans="1:12" ht="23.5" customHeight="1" x14ac:dyDescent="0.25">
      <c r="A46" s="65" t="str">
        <f>+A28</f>
        <v>สำหรับงวดเก้าเดือนสิ้นสุดวันที่ 30 กันยายน 2568</v>
      </c>
      <c r="B46" s="65"/>
      <c r="C46" s="65"/>
      <c r="D46" s="65"/>
      <c r="E46" s="65"/>
      <c r="F46" s="65"/>
      <c r="G46" s="65"/>
      <c r="H46" s="65"/>
      <c r="I46" s="65"/>
      <c r="J46" s="65"/>
    </row>
    <row r="47" spans="1:12" ht="23.5" customHeight="1" x14ac:dyDescent="0.25">
      <c r="A47" s="10"/>
      <c r="B47" s="10"/>
      <c r="C47" s="10"/>
      <c r="D47" s="10"/>
      <c r="E47" s="10"/>
      <c r="F47" s="10"/>
      <c r="G47" s="10"/>
      <c r="H47" s="3"/>
      <c r="I47" s="10"/>
      <c r="L47" s="6" t="s">
        <v>22</v>
      </c>
    </row>
    <row r="48" spans="1:12" ht="23.5" customHeight="1" x14ac:dyDescent="0.25">
      <c r="B48" s="2"/>
      <c r="C48" s="2"/>
      <c r="D48" s="2"/>
      <c r="E48" s="2"/>
      <c r="F48" s="2"/>
      <c r="G48" s="2"/>
      <c r="H48" s="27"/>
      <c r="I48" s="11"/>
      <c r="J48" s="47">
        <v>2568</v>
      </c>
      <c r="L48" s="47">
        <v>2567</v>
      </c>
    </row>
    <row r="49" spans="1:16" ht="23.5" customHeight="1" x14ac:dyDescent="0.25">
      <c r="A49" s="1" t="s">
        <v>15</v>
      </c>
      <c r="B49" s="2"/>
      <c r="C49" s="2"/>
      <c r="D49" s="2"/>
      <c r="E49" s="2"/>
      <c r="F49" s="2"/>
      <c r="G49" s="2"/>
      <c r="H49" s="27"/>
      <c r="I49" s="11"/>
      <c r="J49" s="61"/>
      <c r="L49" s="47"/>
    </row>
    <row r="50" spans="1:16" ht="23.5" customHeight="1" x14ac:dyDescent="0.25">
      <c r="A50" s="16" t="s">
        <v>77</v>
      </c>
      <c r="B50" s="16"/>
      <c r="C50" s="16"/>
      <c r="D50" s="16"/>
      <c r="E50" s="16"/>
      <c r="F50" s="2"/>
      <c r="G50" s="2"/>
      <c r="H50" s="3"/>
      <c r="I50" s="2"/>
      <c r="J50" s="20">
        <f>+J35</f>
        <v>969061</v>
      </c>
      <c r="K50" s="14"/>
      <c r="L50" s="20">
        <f>+L35</f>
        <v>549423</v>
      </c>
    </row>
    <row r="51" spans="1:16" s="15" customFormat="1" ht="23.5" customHeight="1" x14ac:dyDescent="0.25">
      <c r="A51" s="16" t="s">
        <v>92</v>
      </c>
      <c r="B51" s="16"/>
      <c r="C51" s="16"/>
      <c r="D51" s="16"/>
      <c r="E51" s="16"/>
      <c r="F51" s="16"/>
      <c r="G51" s="16"/>
      <c r="H51" s="17"/>
      <c r="I51" s="16"/>
      <c r="J51" s="61"/>
      <c r="K51" s="18"/>
      <c r="L51" s="61"/>
      <c r="N51" s="119"/>
      <c r="O51" s="121"/>
    </row>
    <row r="52" spans="1:16" ht="23.5" customHeight="1" x14ac:dyDescent="0.25">
      <c r="A52" s="2" t="s">
        <v>67</v>
      </c>
      <c r="B52" s="2"/>
      <c r="C52" s="2"/>
      <c r="D52" s="2"/>
      <c r="E52" s="2"/>
      <c r="F52" s="2"/>
      <c r="G52" s="2"/>
      <c r="H52" s="3"/>
      <c r="I52" s="2"/>
      <c r="J52" s="21"/>
      <c r="K52" s="14"/>
      <c r="L52" s="21"/>
      <c r="O52" s="122"/>
    </row>
    <row r="53" spans="1:16" ht="23.5" customHeight="1" x14ac:dyDescent="0.25">
      <c r="A53" s="2" t="s">
        <v>31</v>
      </c>
      <c r="B53" s="2"/>
      <c r="C53" s="2"/>
      <c r="D53" s="2"/>
      <c r="E53" s="2"/>
      <c r="F53" s="2"/>
      <c r="G53" s="2"/>
      <c r="H53" s="3"/>
      <c r="I53" s="2"/>
      <c r="J53" s="20">
        <v>-3191152</v>
      </c>
      <c r="K53" s="14"/>
      <c r="L53" s="20">
        <v>-2719314</v>
      </c>
      <c r="N53" s="14"/>
      <c r="O53" s="122"/>
    </row>
    <row r="54" spans="1:16" ht="23.5" customHeight="1" x14ac:dyDescent="0.25">
      <c r="A54" s="2" t="s">
        <v>49</v>
      </c>
      <c r="B54" s="2"/>
      <c r="C54" s="2"/>
      <c r="D54" s="2"/>
      <c r="E54" s="2"/>
      <c r="F54" s="2"/>
      <c r="G54" s="2"/>
      <c r="H54" s="3"/>
      <c r="I54" s="2"/>
      <c r="J54" s="20">
        <f>3138825</f>
        <v>3138825</v>
      </c>
      <c r="K54" s="14"/>
      <c r="L54" s="20">
        <v>2566321</v>
      </c>
      <c r="O54" s="122"/>
    </row>
    <row r="55" spans="1:16" ht="23.5" customHeight="1" x14ac:dyDescent="0.25">
      <c r="A55" s="2" t="s">
        <v>45</v>
      </c>
      <c r="B55" s="2"/>
      <c r="C55" s="2"/>
      <c r="D55" s="2"/>
      <c r="E55" s="2"/>
      <c r="F55" s="2"/>
      <c r="G55" s="2"/>
      <c r="H55" s="3"/>
      <c r="I55" s="2"/>
      <c r="J55" s="20">
        <v>-1704</v>
      </c>
      <c r="K55" s="14"/>
      <c r="L55" s="20">
        <v>-913</v>
      </c>
      <c r="N55" s="14"/>
    </row>
    <row r="56" spans="1:16" ht="23.5" customHeight="1" x14ac:dyDescent="0.25">
      <c r="A56" s="2" t="s">
        <v>96</v>
      </c>
      <c r="B56" s="2"/>
      <c r="C56" s="2"/>
      <c r="D56" s="2"/>
      <c r="E56" s="2"/>
      <c r="F56" s="2"/>
      <c r="G56" s="2"/>
      <c r="H56" s="3"/>
      <c r="I56" s="2"/>
      <c r="J56" s="20">
        <v>53</v>
      </c>
      <c r="K56" s="14"/>
      <c r="L56" s="20">
        <v>-61</v>
      </c>
      <c r="N56" s="14"/>
      <c r="O56" s="122"/>
    </row>
    <row r="57" spans="1:16" ht="23.5" customHeight="1" x14ac:dyDescent="0.25">
      <c r="A57" s="2" t="s">
        <v>46</v>
      </c>
      <c r="B57" s="2"/>
      <c r="C57" s="2"/>
      <c r="D57" s="2"/>
      <c r="E57" s="2"/>
      <c r="F57" s="2"/>
      <c r="G57" s="2"/>
      <c r="H57" s="3"/>
      <c r="I57" s="2"/>
      <c r="J57" s="20">
        <v>-600470</v>
      </c>
      <c r="K57" s="14"/>
      <c r="L57" s="20">
        <v>-633323</v>
      </c>
      <c r="N57" s="14"/>
      <c r="O57" s="14"/>
      <c r="P57" s="14"/>
    </row>
    <row r="58" spans="1:16" ht="23.5" customHeight="1" x14ac:dyDescent="0.25">
      <c r="A58" s="2" t="s">
        <v>61</v>
      </c>
      <c r="B58" s="2"/>
      <c r="C58" s="2"/>
      <c r="D58" s="2"/>
      <c r="E58" s="2"/>
      <c r="F58" s="2"/>
      <c r="G58" s="2"/>
      <c r="H58" s="3"/>
      <c r="I58" s="2"/>
      <c r="J58" s="20">
        <f>1383436+1</f>
        <v>1383437</v>
      </c>
      <c r="K58" s="14"/>
      <c r="L58" s="20">
        <v>1564784</v>
      </c>
    </row>
    <row r="59" spans="1:16" ht="23.5" customHeight="1" x14ac:dyDescent="0.25">
      <c r="A59" s="2" t="s">
        <v>106</v>
      </c>
      <c r="B59" s="2"/>
      <c r="C59" s="2"/>
      <c r="D59" s="2"/>
      <c r="E59" s="2"/>
      <c r="F59" s="2"/>
      <c r="G59" s="2"/>
      <c r="H59" s="3"/>
      <c r="I59" s="2"/>
      <c r="J59" s="20">
        <f>-J33</f>
        <v>-490</v>
      </c>
      <c r="K59" s="14"/>
      <c r="L59" s="20">
        <v>191</v>
      </c>
    </row>
    <row r="60" spans="1:16" ht="23.5" customHeight="1" x14ac:dyDescent="0.25">
      <c r="A60" s="2" t="s">
        <v>107</v>
      </c>
      <c r="B60" s="2"/>
      <c r="C60" s="2"/>
      <c r="D60" s="2"/>
      <c r="E60" s="2"/>
      <c r="F60" s="2"/>
      <c r="G60" s="2"/>
      <c r="H60" s="3"/>
      <c r="I60" s="2"/>
      <c r="J60" s="21">
        <f>-J34</f>
        <v>-388019</v>
      </c>
      <c r="K60" s="14"/>
      <c r="L60" s="21">
        <v>73309</v>
      </c>
    </row>
    <row r="61" spans="1:16" ht="23.5" customHeight="1" x14ac:dyDescent="0.25">
      <c r="A61" s="1" t="s">
        <v>56</v>
      </c>
      <c r="B61" s="2"/>
      <c r="C61" s="2"/>
      <c r="D61" s="2"/>
      <c r="E61" s="2"/>
      <c r="F61" s="2"/>
      <c r="G61" s="2"/>
      <c r="H61" s="3"/>
      <c r="I61" s="2"/>
      <c r="J61" s="22">
        <f>SUM(J50:J60)</f>
        <v>1309541</v>
      </c>
      <c r="K61" s="14"/>
      <c r="L61" s="22">
        <f>SUM(L50:L60)</f>
        <v>1400417</v>
      </c>
    </row>
    <row r="62" spans="1:16" ht="23.5" customHeight="1" x14ac:dyDescent="0.25">
      <c r="A62" s="1" t="s">
        <v>47</v>
      </c>
      <c r="B62" s="2"/>
      <c r="C62" s="2"/>
      <c r="D62" s="2"/>
      <c r="E62" s="2"/>
      <c r="F62" s="2"/>
      <c r="G62" s="2"/>
      <c r="H62" s="3"/>
      <c r="I62" s="2"/>
      <c r="J62" s="21"/>
      <c r="K62" s="14"/>
      <c r="L62" s="21"/>
    </row>
    <row r="63" spans="1:16" ht="23.5" customHeight="1" x14ac:dyDescent="0.25">
      <c r="A63" s="2" t="s">
        <v>71</v>
      </c>
      <c r="B63" s="2"/>
      <c r="C63" s="2"/>
      <c r="D63" s="2"/>
      <c r="E63" s="2"/>
      <c r="F63" s="2"/>
      <c r="G63" s="2"/>
      <c r="H63" s="3"/>
      <c r="I63" s="2"/>
      <c r="J63" s="21">
        <f>J36</f>
        <v>-271115</v>
      </c>
      <c r="K63" s="14"/>
      <c r="L63" s="21">
        <v>-646505</v>
      </c>
      <c r="N63" s="106"/>
      <c r="O63" s="106"/>
      <c r="P63" s="106"/>
    </row>
    <row r="64" spans="1:16" ht="23.5" customHeight="1" x14ac:dyDescent="0.25">
      <c r="A64" s="2" t="s">
        <v>59</v>
      </c>
      <c r="B64" s="2"/>
      <c r="C64" s="2"/>
      <c r="D64" s="2"/>
      <c r="E64" s="2"/>
      <c r="F64" s="2"/>
      <c r="G64" s="2"/>
      <c r="H64" s="3"/>
      <c r="I64" s="2"/>
      <c r="J64" s="48">
        <f>J37</f>
        <v>-1040621</v>
      </c>
      <c r="K64" s="14"/>
      <c r="L64" s="48">
        <v>-756195</v>
      </c>
      <c r="N64" s="106"/>
      <c r="O64" s="106"/>
      <c r="P64" s="106"/>
    </row>
    <row r="65" spans="1:15" ht="23.5" customHeight="1" x14ac:dyDescent="0.25">
      <c r="A65" s="1" t="s">
        <v>48</v>
      </c>
      <c r="B65" s="2"/>
      <c r="C65" s="2"/>
      <c r="D65" s="2"/>
      <c r="E65" s="2"/>
      <c r="F65" s="2"/>
      <c r="G65" s="2"/>
      <c r="H65" s="3"/>
      <c r="I65" s="2"/>
      <c r="J65" s="48">
        <f>SUM(J63:J64)</f>
        <v>-1311736</v>
      </c>
      <c r="K65" s="14"/>
      <c r="L65" s="48">
        <f>SUM(L63:L64)</f>
        <v>-1402700</v>
      </c>
    </row>
    <row r="66" spans="1:15" ht="23.5" customHeight="1" x14ac:dyDescent="0.25">
      <c r="A66" s="1" t="s">
        <v>111</v>
      </c>
      <c r="B66" s="2"/>
      <c r="C66" s="2"/>
      <c r="D66" s="2"/>
      <c r="E66" s="2"/>
      <c r="F66" s="2"/>
      <c r="G66" s="2"/>
      <c r="H66" s="3"/>
      <c r="I66" s="2"/>
      <c r="J66" s="20">
        <f>SUM(J65,J61)</f>
        <v>-2195</v>
      </c>
      <c r="K66" s="14"/>
      <c r="L66" s="20">
        <f>SUM(L65,L61)</f>
        <v>-2283</v>
      </c>
    </row>
    <row r="67" spans="1:15" ht="23.5" customHeight="1" x14ac:dyDescent="0.25">
      <c r="A67" s="2" t="s">
        <v>57</v>
      </c>
      <c r="B67" s="2"/>
      <c r="C67" s="2"/>
      <c r="D67" s="2"/>
      <c r="E67" s="2"/>
      <c r="F67" s="2"/>
      <c r="G67" s="2"/>
      <c r="H67" s="3"/>
      <c r="I67" s="2"/>
      <c r="J67" s="23">
        <f>BS!K11</f>
        <v>7049</v>
      </c>
      <c r="K67" s="14"/>
      <c r="L67" s="23">
        <v>7872</v>
      </c>
    </row>
    <row r="68" spans="1:15" ht="23.5" customHeight="1" thickBot="1" x14ac:dyDescent="0.3">
      <c r="A68" s="1" t="s">
        <v>72</v>
      </c>
      <c r="B68" s="2"/>
      <c r="C68" s="2"/>
      <c r="D68" s="2"/>
      <c r="E68" s="2" t="s">
        <v>20</v>
      </c>
      <c r="F68" s="2"/>
      <c r="G68" s="2"/>
      <c r="H68" s="3"/>
      <c r="I68" s="2"/>
      <c r="J68" s="24">
        <f>SUM(J66:J67)</f>
        <v>4854</v>
      </c>
      <c r="K68" s="14"/>
      <c r="L68" s="24">
        <f>SUM(L66:L67)</f>
        <v>5589</v>
      </c>
    </row>
    <row r="69" spans="1:15" ht="23.5" customHeight="1" thickTop="1" x14ac:dyDescent="0.25">
      <c r="A69" s="2"/>
      <c r="B69" s="2"/>
      <c r="C69" s="2"/>
      <c r="D69" s="2"/>
      <c r="E69" s="2"/>
      <c r="F69" s="2"/>
      <c r="G69" s="2"/>
      <c r="H69" s="3"/>
      <c r="I69" s="2"/>
      <c r="J69" s="116"/>
      <c r="K69" s="14"/>
      <c r="L69" s="20"/>
    </row>
    <row r="70" spans="1:15" s="2" customFormat="1" ht="23.5" customHeight="1" x14ac:dyDescent="0.25">
      <c r="A70" s="2" t="s">
        <v>27</v>
      </c>
      <c r="H70" s="3"/>
      <c r="K70" s="9"/>
      <c r="L70" s="19"/>
      <c r="M70" s="7"/>
      <c r="N70" s="7"/>
      <c r="O70" s="7"/>
    </row>
    <row r="71" spans="1:15" s="2" customFormat="1" ht="23.5" customHeight="1" x14ac:dyDescent="0.25">
      <c r="H71" s="3"/>
      <c r="K71" s="9"/>
      <c r="L71" s="19"/>
      <c r="M71" s="7"/>
      <c r="N71" s="7"/>
      <c r="O71" s="7"/>
    </row>
    <row r="72" spans="1:15" s="2" customFormat="1" ht="23.5" customHeight="1" x14ac:dyDescent="0.25">
      <c r="K72" s="9"/>
      <c r="L72" s="19"/>
      <c r="M72" s="7"/>
      <c r="N72" s="7"/>
      <c r="O72" s="7"/>
    </row>
    <row r="73" spans="1:15" s="2" customFormat="1" ht="23.5" customHeight="1" x14ac:dyDescent="0.25">
      <c r="K73" s="9"/>
      <c r="L73" s="19"/>
      <c r="M73" s="7"/>
      <c r="N73" s="7"/>
      <c r="O73" s="7"/>
    </row>
    <row r="74" spans="1:15" s="2" customFormat="1" ht="23.5" customHeight="1" x14ac:dyDescent="0.25">
      <c r="K74" s="9"/>
      <c r="L74" s="19"/>
      <c r="M74" s="7"/>
      <c r="N74" s="7"/>
      <c r="O74" s="7"/>
    </row>
    <row r="75" spans="1:15" ht="23.5" customHeight="1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15" ht="23.5" customHeight="1" x14ac:dyDescent="0.25">
      <c r="A76" s="2"/>
      <c r="B76" s="2"/>
      <c r="C76" s="2"/>
      <c r="D76" s="2"/>
      <c r="E76" s="2"/>
      <c r="F76" s="2"/>
      <c r="G76" s="2"/>
      <c r="H76" s="2"/>
      <c r="I76" s="2"/>
    </row>
  </sheetData>
  <mergeCells count="6">
    <mergeCell ref="A45:J45"/>
    <mergeCell ref="A2:J2"/>
    <mergeCell ref="A3:J3"/>
    <mergeCell ref="A26:J26"/>
    <mergeCell ref="A27:J27"/>
    <mergeCell ref="A44:J44"/>
  </mergeCells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  <rowBreaks count="2" manualBreakCount="2">
    <brk id="24" max="16383" man="1"/>
    <brk id="42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b623e1-ccd7-4933-a5d6-59ab2b743a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61D8C4E1DCB4F8B912A597D22A7E0" ma:contentTypeVersion="10" ma:contentTypeDescription="Create a new document." ma:contentTypeScope="" ma:versionID="de86939db082522a5aacbffc47dba5cb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26efe6b5a3e3f5e08a74a7e37cd67363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64EB74-0025-46DC-8769-A1572FE71F7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db623e1-ccd7-4933-a5d6-59ab2b743a8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69DD36-3614-4653-8799-3777716C0E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5D1C2-2562-48EF-A31A-134729F61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BS</vt:lpstr>
      <vt:lpstr>securities</vt:lpstr>
      <vt:lpstr>PL (3M)</vt:lpstr>
      <vt:lpstr>PL (9M)</vt:lpstr>
      <vt:lpstr>BS!Print_Area</vt:lpstr>
      <vt:lpstr>'PL (3M)'!Print_Area</vt:lpstr>
      <vt:lpstr>'PL (9M)'!Print_Area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Phannapha Mahakit</cp:lastModifiedBy>
  <cp:lastPrinted>2025-10-24T08:14:02Z</cp:lastPrinted>
  <dcterms:created xsi:type="dcterms:W3CDTF">2007-04-20T07:22:18Z</dcterms:created>
  <dcterms:modified xsi:type="dcterms:W3CDTF">2025-10-30T01:58:56Z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0x010100A1C61D8C4E1DCB4F8B912A597D22A7E0</vt:lpwstr>
  </property>
  <property fmtid="{D5CDD505-2E9C-101B-9397-08002B2CF9AE}" pid="4" name="TaxCatchAll">
    <vt:lpwstr/>
  </property>
  <property fmtid="{D5CDD505-2E9C-101B-9397-08002B2CF9AE}" pid="5" name="b4187e12891e46deb4d240a4b28bdb90">
    <vt:lpwstr/>
  </property>
  <property fmtid="{D5CDD505-2E9C-101B-9397-08002B2CF9AE}" pid="6" name="ContentLanguage">
    <vt:lpwstr/>
  </property>
  <property fmtid="{D5CDD505-2E9C-101B-9397-08002B2CF9AE}" pid="7" name="k8128b1c45734e36a24fce652bc7ffb7">
    <vt:lpwstr/>
  </property>
  <property fmtid="{D5CDD505-2E9C-101B-9397-08002B2CF9AE}" pid="8" name="ServiceLineFunction">
    <vt:lpwstr/>
  </property>
  <property fmtid="{D5CDD505-2E9C-101B-9397-08002B2CF9AE}" pid="9" name="EYContentType">
    <vt:lpwstr/>
  </property>
  <property fmtid="{D5CDD505-2E9C-101B-9397-08002B2CF9AE}" pid="10" name="jc981bd8ab5b47fd91abb7684c0f405b">
    <vt:lpwstr/>
  </property>
  <property fmtid="{D5CDD505-2E9C-101B-9397-08002B2CF9AE}" pid="11" name="i14ea8bbd518495ea0e20ac1ad18c527">
    <vt:lpwstr/>
  </property>
  <property fmtid="{D5CDD505-2E9C-101B-9397-08002B2CF9AE}" pid="12" name="GeographicApplicability">
    <vt:lpwstr/>
  </property>
  <property fmtid="{D5CDD505-2E9C-101B-9397-08002B2CF9AE}" pid="13" name="Sector">
    <vt:lpwstr/>
  </property>
  <property fmtid="{D5CDD505-2E9C-101B-9397-08002B2CF9AE}" pid="14" name="e0e024ccac5240e69ae9c38a41bfa7a5">
    <vt:lpwstr/>
  </property>
</Properties>
</file>