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2\1\201905142060492T\"/>
    </mc:Choice>
  </mc:AlternateContent>
  <xr:revisionPtr revIDLastSave="0" documentId="8_{5B24B4FF-F129-47CD-BCB4-6C513A328175}" xr6:coauthVersionLast="47" xr6:coauthVersionMax="47" xr10:uidLastSave="{00000000-0000-0000-0000-000000000000}"/>
  <bookViews>
    <workbookView xWindow="5070" yWindow="1800" windowWidth="18540" windowHeight="11385" activeTab="2" xr2:uid="{6E0FC276-BA77-4A47-8175-E73FBA10691F}"/>
  </bookViews>
  <sheets>
    <sheet name="BS" sheetId="9" r:id="rId1"/>
    <sheet name="securities" sheetId="13" r:id="rId2"/>
    <sheet name="PL" sheetId="12" r:id="rId3"/>
    <sheet name="SFI" sheetId="10" r:id="rId4"/>
  </sheets>
  <definedNames>
    <definedName name="_xlnm.Print_Area" localSheetId="0">BS!$A$1:$K$29</definedName>
    <definedName name="_xlnm.Print_Area" localSheetId="2">PL!$A$1:$M$69</definedName>
    <definedName name="_xlnm.Print_Area" localSheetId="1">securities!$A$1:$P$29</definedName>
    <definedName name="_xlnm.Print_Area" localSheetId="3">SFI!$A$1:$O$29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0" l="1"/>
  <c r="L12" i="10"/>
  <c r="N12" i="10"/>
  <c r="H13" i="10"/>
  <c r="J14" i="10"/>
  <c r="L14" i="10"/>
  <c r="N14" i="10"/>
  <c r="J9" i="12"/>
  <c r="H23" i="10" s="1"/>
  <c r="L9" i="12"/>
  <c r="J16" i="12"/>
  <c r="H21" i="10" s="1"/>
  <c r="L16" i="12"/>
  <c r="J17" i="12"/>
  <c r="L17" i="12"/>
  <c r="J21" i="12"/>
  <c r="H11" i="10" s="1"/>
  <c r="L21" i="12"/>
  <c r="A28" i="12"/>
  <c r="J34" i="12"/>
  <c r="L34" i="12"/>
  <c r="A45" i="12"/>
  <c r="J63" i="12"/>
  <c r="L63" i="12"/>
  <c r="E15" i="13"/>
  <c r="G15" i="13"/>
  <c r="I15" i="13"/>
  <c r="K15" i="13"/>
  <c r="K27" i="13" s="1"/>
  <c r="M15" i="13"/>
  <c r="O15" i="13"/>
  <c r="E26" i="13"/>
  <c r="G26" i="13"/>
  <c r="I26" i="13"/>
  <c r="K26" i="13"/>
  <c r="M26" i="13"/>
  <c r="O26" i="13"/>
  <c r="E27" i="13"/>
  <c r="G27" i="13"/>
  <c r="I27" i="13"/>
  <c r="M27" i="13"/>
  <c r="O27" i="13"/>
  <c r="I14" i="9"/>
  <c r="K14" i="9"/>
  <c r="K18" i="9" s="1"/>
  <c r="I17" i="9"/>
  <c r="K17" i="9"/>
  <c r="I18" i="9"/>
  <c r="I22" i="9"/>
  <c r="K22" i="9"/>
  <c r="K24" i="9"/>
  <c r="H8" i="10" s="1"/>
  <c r="H10" i="10" l="1"/>
  <c r="H12" i="10" s="1"/>
  <c r="H14" i="10" s="1"/>
  <c r="H15" i="10" s="1"/>
  <c r="J32" i="12"/>
  <c r="J35" i="12" s="1"/>
  <c r="J22" i="12"/>
  <c r="H17" i="10" s="1"/>
  <c r="L32" i="12"/>
  <c r="L35" i="12" s="1"/>
  <c r="L22" i="12"/>
  <c r="K23" i="9"/>
  <c r="J38" i="12"/>
  <c r="H20" i="10"/>
  <c r="I23" i="9"/>
  <c r="I24" i="9"/>
  <c r="J49" i="12" l="1"/>
  <c r="J60" i="12" s="1"/>
  <c r="J64" i="12" s="1"/>
  <c r="J66" i="12" s="1"/>
  <c r="J67" i="12" s="1"/>
  <c r="J37" i="12"/>
  <c r="J39" i="12" s="1"/>
  <c r="L37" i="12"/>
  <c r="L39" i="12" s="1"/>
  <c r="L49" i="12"/>
  <c r="L60" i="12" s="1"/>
  <c r="L64" i="12" s="1"/>
  <c r="L66" i="12" s="1"/>
</calcChain>
</file>

<file path=xl/sharedStrings.xml><?xml version="1.0" encoding="utf-8"?>
<sst xmlns="http://schemas.openxmlformats.org/spreadsheetml/2006/main" count="166" uniqueCount="126">
  <si>
    <t>งบดุล</t>
  </si>
  <si>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</si>
  <si>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</si>
  <si>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</si>
  <si>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</si>
  <si>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</si>
  <si>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</si>
  <si>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</si>
  <si>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</si>
  <si>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งบกำไรขาดทุน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</si>
  <si>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</si>
  <si>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</si>
  <si>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</si>
  <si>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</si>
  <si>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</si>
  <si>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</si>
  <si>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</si>
  <si>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</si>
  <si>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</si>
  <si>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</si>
  <si>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</si>
  <si>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>มูลค่าสินทรัพย์สุทธิปลายงวด</t>
  </si>
  <si>
    <t>อัตราส่วนทางการเงินและข้อมูลประกอบเพิ่มเติมที่สำคัญ</t>
  </si>
  <si>
    <t>อัตราส่วนของค่าใช้จ่ายรวมต่อมูลค่าสินทรัพย์สุทธิ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</si>
  <si>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</si>
  <si>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</si>
  <si>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</si>
  <si>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</si>
  <si>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</si>
  <si>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ข้อมูลทางการเงินที่สำคัญ</t>
  </si>
  <si>
    <t>(ยังไม่ได้ตรวจสอบ แต่สอบทานแล้ว)</t>
  </si>
  <si>
    <t>(หน่วย: พันบาท)</t>
  </si>
  <si>
    <t>มูลค่าสินทรัพย์สุทธิปลายงวด (พันบาท)</t>
  </si>
  <si>
    <t>มูลค่าสินทรัพย์สุทธิถัวเฉลี่ยระหว่างงวด (พันบาท)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</si>
  <si>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</si>
  <si>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</si>
  <si>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</si>
  <si>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</si>
  <si>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</si>
  <si>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</si>
  <si>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(พันบาท)</t>
  </si>
  <si>
    <t>สินทรัพย์สุทธิต่อหน่วย  (บาท)</t>
  </si>
  <si>
    <t>หมายเหตุประกอบงบการเงินเป็นส่วนหนึ่งของงบการเงินระหว่างกาลนี้</t>
  </si>
  <si>
    <t xml:space="preserve">   มูลค่าสินทรัพย์สุทธิถัวเฉลี่ยระหว่างงวด (ร้อยละ)</t>
  </si>
  <si>
    <t xml:space="preserve">   ถัวเฉลี่ยระหว่างงวด (ร้อยละ)</t>
  </si>
  <si>
    <t>มูลค่าเงินลงทุน</t>
  </si>
  <si>
    <t>รวมเงินลงทุนในหลักทรัพย์</t>
  </si>
  <si>
    <t>รายได้จากกิจกรรมลงทุนทั้งสิ้น</t>
  </si>
  <si>
    <t>อัตราส่วนการเพิ่มขึ้นในสินทรัพย์สุทธิจากการดำเนินงานต่อ</t>
  </si>
  <si>
    <t>รวมรายได้</t>
  </si>
  <si>
    <t>รายการกำไรสุทธิที่เกิดขึ้นจากเงินลงทุน</t>
  </si>
  <si>
    <t xml:space="preserve">   การซื้อเงินลงทุนในหลักทรัพย์</t>
  </si>
  <si>
    <t>รายได้จากการลงทุนสุทธิ</t>
  </si>
  <si>
    <t xml:space="preserve">   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</si>
  <si>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</si>
  <si>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</si>
  <si>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</si>
  <si>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เงินลงทุนตามมูลค่ายุติธรรม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</si>
  <si>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</si>
  <si>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</si>
  <si>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</si>
  <si>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สินทรัพย์สุทธิ ประกอบด้วย</t>
  </si>
  <si>
    <t>ณ วันที่ 31 มีนาคม 2562</t>
  </si>
  <si>
    <t>31 มีนาคม 2562</t>
  </si>
  <si>
    <t>31 ธันวาคม 2561</t>
  </si>
  <si>
    <t>สำหรับงวดสามเดือนสิ้นสุดวันที่ 31 มีนาคม 2562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</si>
  <si>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</si>
  <si>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</si>
  <si>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</si>
  <si>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8 กรกฎาคม พ.ศ. 2558 จนถึงวันที่ 7 กรกฎาคม พ.ศ. 2578</t>
  </si>
  <si>
    <t>รวมเงินลงทุนในธุรกิจโครงสร้างพื้นฐานโรงไฟฟ้า</t>
  </si>
  <si>
    <t>ธนาคารแห่งประเทศไทย งวดที่ 41/91/61</t>
  </si>
  <si>
    <t>ธนาคารแห่งประเทศไทย งวดที่ 35/182/61</t>
  </si>
  <si>
    <t>ธนาคารแห่งประเทศไทย งวดที่ 48/182/61</t>
  </si>
  <si>
    <t>ธนาคารแห่งประเทศไทย งวดที่ 04/365/61</t>
  </si>
  <si>
    <t>รวมเงินลงทุน</t>
  </si>
  <si>
    <t>รายได้ดอกเบี้ยรับ</t>
  </si>
  <si>
    <t>ค่าธรรมเนียมการจัดการ</t>
  </si>
  <si>
    <t>การเพิ่มขึ้นในสินทรัพย์สุทธิจากการดำเนินงานในระหว่างงวด</t>
  </si>
  <si>
    <t xml:space="preserve">   สินทรัพย์อื่นเพิ่มขึ้น</t>
  </si>
  <si>
    <t xml:space="preserve">   ค่าใช้จ่ายค้างจ่ายเพิ่มขึ้น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</si>
  <si>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</si>
  <si>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</si>
  <si>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</si>
  <si>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</si>
  <si>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10 มกราคม 2562</t>
  </si>
  <si>
    <t>28 กุมภาพันธ์ 2562</t>
  </si>
  <si>
    <t>30 พฤษภาคม 2562</t>
  </si>
  <si>
    <t>6 ธันวาคม 2562</t>
  </si>
  <si>
    <t>ธนาคารแห่งประเทศไทย งวดที่ 2/91/62</t>
  </si>
  <si>
    <t>11 เมษายน 2562</t>
  </si>
  <si>
    <t>ธนาคารแห่งประเทศไทย งวดที่ 7/91/62</t>
  </si>
  <si>
    <t>16 พฤษภาคม 2562</t>
  </si>
  <si>
    <t>ธนาคารแห่งประเทศไทย งวดที่ 9/91/62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</si>
  <si>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</si>
  <si>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การเพิ่มขึ้น (ลดลง) ของสินทรัพย์สุทธิในระหว่างงวด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</si>
  <si>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</si>
  <si>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</si>
  <si>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</si>
  <si>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</si>
  <si>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</si>
  <si>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วันครบกำหนด</t>
  </si>
  <si>
    <t>9, 11</t>
  </si>
  <si>
    <t>10, 11</t>
  </si>
  <si>
    <t>รายการกำไรสุทธิจากเงินลงทุน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</si>
  <si>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</si>
  <si>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</si>
  <si>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</si>
  <si>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>การแบ่งปันส่วนทุนให้ผู้ถือหน่วยลงทุนในระหว่างงวด</t>
  </si>
  <si>
    <t>ปรับกระทบรายการเพิ่มขึ้นในสินทรัพย์สุทธิจากการดำเนินงาน</t>
  </si>
  <si>
    <t xml:space="preserve">   กำไรจากการจำหน่ายเงินลงทุนในหลักทรัพย์</t>
  </si>
  <si>
    <t>เงินสดสุทธิจากกิจกรรมดำเนินงาน</t>
  </si>
  <si>
    <t>เงินฝากธนาคารเพิ่มขึ้น (ลดลง) สุทธิ</t>
  </si>
  <si>
    <t>เงินฝากธนาคาร ณ วันต้นงวด</t>
  </si>
  <si>
    <t>เงินฝากธนาคาร ณ วันปลายงวด</t>
  </si>
  <si>
    <t>หัก: การแบ่งปันส่วนทุนให้แก่ผู้ถือหน่วยลงทุน</t>
  </si>
  <si>
    <t xml:space="preserve">   กำไรสุทธิที่ยังไม่เกิดขึ้นจากการวัดมูลค่าเงินลงทุน</t>
  </si>
  <si>
    <t xml:space="preserve">   รายการกำไรสุทธิที่ยังไม่เกิดขึ้นจากการวัดมูลค่าเงินลงทุน</t>
  </si>
  <si>
    <t xml:space="preserve">   (ราคาทุน: 19,038 ล้านบาท (31 ธันวาคม 2561: 19,167 ล้านบาท))</t>
  </si>
  <si>
    <t>จำนวนหน่วยลงทุนที่จำหน่ายแล้วทั้งหมด ณ วันปลายงวด/ปี (พันหน่วย)</t>
  </si>
  <si>
    <t xml:space="preserve">      ให้เป็นเงินสดสุทธิจากกิจกรรมดำเนินงาน</t>
  </si>
  <si>
    <t>อัตราส่วนของรายได้จากการลงทุนรวมต่อมูลค่าสินทรัพย์สุทธิ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</si>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</sst>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190" formatCode="_(* #,##0.0000_);_(* \(#,##0.0000\);_(* &quot;-&quot;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u/>
      <sz val="16.5"/>
      <name val="Angsana New"/>
      <family val="1"/>
    </font>
    <font>
      <sz val="14"/>
      <name val="Cordia New"/>
      <family val="2"/>
    </font>
    <font>
      <sz val="16.5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  <font>
      <sz val="16.5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0" fillId="0" borderId="0"/>
    <xf numFmtId="9" fontId="8" fillId="0" borderId="0" applyFont="0" applyFill="0" applyBorder="0" applyAlignment="0" applyProtection="0"/>
  </cellStyleXfs>
  <cellXfs count="157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3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Continuous"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3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37" fontId="13" fillId="0" borderId="0" xfId="0" applyNumberFormat="1" applyFont="1" applyFill="1" applyAlignment="1">
      <alignment vertical="center"/>
    </xf>
    <xf numFmtId="37" fontId="14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3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73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41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173" fontId="5" fillId="0" borderId="0" xfId="1" applyNumberFormat="1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3" fillId="0" borderId="0" xfId="3" applyFont="1" applyFill="1" applyAlignment="1">
      <alignment vertical="top"/>
    </xf>
    <xf numFmtId="0" fontId="13" fillId="0" borderId="0" xfId="3" applyFont="1" applyFill="1" applyAlignment="1">
      <alignment horizontal="center" vertical="top"/>
    </xf>
    <xf numFmtId="0" fontId="13" fillId="0" borderId="0" xfId="3" applyFont="1" applyFill="1" applyAlignment="1">
      <alignment horizontal="centerContinuous" vertical="top"/>
    </xf>
    <xf numFmtId="41" fontId="13" fillId="0" borderId="0" xfId="3" applyNumberFormat="1" applyFont="1" applyFill="1" applyAlignment="1">
      <alignment horizontal="center" vertical="top"/>
    </xf>
    <xf numFmtId="37" fontId="13" fillId="0" borderId="0" xfId="3" applyNumberFormat="1" applyFont="1" applyFill="1" applyAlignment="1">
      <alignment horizontal="center" vertical="top"/>
    </xf>
    <xf numFmtId="43" fontId="13" fillId="0" borderId="0" xfId="1" applyFont="1" applyFill="1" applyAlignment="1">
      <alignment vertical="top"/>
    </xf>
    <xf numFmtId="37" fontId="7" fillId="0" borderId="0" xfId="0" applyNumberFormat="1" applyFont="1" applyFill="1" applyBorder="1" applyAlignment="1">
      <alignment horizontal="center" vertical="center"/>
    </xf>
    <xf numFmtId="172" fontId="5" fillId="0" borderId="0" xfId="0" applyNumberFormat="1" applyFont="1" applyFill="1" applyBorder="1" applyAlignment="1">
      <alignment horizontal="right" vertical="center"/>
    </xf>
    <xf numFmtId="172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5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37" fontId="5" fillId="0" borderId="3" xfId="0" applyNumberFormat="1" applyFont="1" applyFill="1" applyBorder="1" applyAlignment="1">
      <alignment horizontal="right" vertical="top"/>
    </xf>
    <xf numFmtId="172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37" fontId="5" fillId="0" borderId="0" xfId="0" applyNumberFormat="1" applyFont="1" applyFill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39" fontId="4" fillId="0" borderId="0" xfId="3" applyNumberFormat="1" applyFont="1" applyFill="1" applyBorder="1" applyAlignment="1">
      <alignment vertical="top"/>
    </xf>
    <xf numFmtId="37" fontId="5" fillId="0" borderId="0" xfId="0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vertical="top"/>
    </xf>
    <xf numFmtId="37" fontId="4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9" fillId="0" borderId="0" xfId="0" quotePrefix="1" applyNumberFormat="1" applyFont="1" applyFill="1" applyBorder="1" applyAlignment="1">
      <alignment horizontal="center" vertical="top"/>
    </xf>
    <xf numFmtId="37" fontId="11" fillId="0" borderId="0" xfId="0" applyNumberFormat="1" applyFont="1" applyFill="1" applyBorder="1" applyAlignment="1">
      <alignment horizontal="right" vertical="center"/>
    </xf>
    <xf numFmtId="0" fontId="9" fillId="0" borderId="0" xfId="6" applyFont="1" applyFill="1" applyAlignment="1">
      <alignment horizontal="center" vertical="top"/>
    </xf>
    <xf numFmtId="0" fontId="9" fillId="0" borderId="0" xfId="0" applyNumberFormat="1" applyFont="1" applyFill="1" applyAlignment="1">
      <alignment horizontal="center" vertical="center"/>
    </xf>
    <xf numFmtId="190" fontId="11" fillId="0" borderId="0" xfId="0" applyNumberFormat="1" applyFont="1" applyFill="1" applyBorder="1" applyAlignment="1">
      <alignment horizontal="right" vertical="top"/>
    </xf>
    <xf numFmtId="174" fontId="11" fillId="0" borderId="0" xfId="1" applyNumberFormat="1" applyFont="1" applyFill="1" applyBorder="1" applyAlignment="1">
      <alignment horizontal="right" vertical="center"/>
    </xf>
    <xf numFmtId="174" fontId="11" fillId="0" borderId="2" xfId="1" applyNumberFormat="1" applyFont="1" applyFill="1" applyBorder="1" applyAlignment="1">
      <alignment horizontal="right" vertical="center"/>
    </xf>
    <xf numFmtId="172" fontId="11" fillId="0" borderId="4" xfId="0" applyNumberFormat="1" applyFont="1" applyFill="1" applyBorder="1" applyAlignment="1">
      <alignment vertical="center"/>
    </xf>
    <xf numFmtId="37" fontId="11" fillId="0" borderId="0" xfId="0" applyNumberFormat="1" applyFont="1" applyFill="1" applyAlignment="1">
      <alignment vertical="center"/>
    </xf>
    <xf numFmtId="39" fontId="11" fillId="0" borderId="0" xfId="0" applyNumberFormat="1" applyFont="1" applyFill="1" applyAlignment="1">
      <alignment vertical="center"/>
    </xf>
    <xf numFmtId="188" fontId="11" fillId="0" borderId="0" xfId="7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188" fontId="11" fillId="0" borderId="0" xfId="7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41" fontId="11" fillId="0" borderId="0" xfId="1" applyNumberFormat="1" applyFont="1" applyFill="1" applyAlignment="1">
      <alignment vertical="center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3" fontId="13" fillId="0" borderId="2" xfId="1" applyFont="1" applyFill="1" applyBorder="1" applyAlignment="1">
      <alignment vertical="top"/>
    </xf>
    <xf numFmtId="43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vertical="top"/>
    </xf>
    <xf numFmtId="37" fontId="5" fillId="0" borderId="2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/>
    </xf>
    <xf numFmtId="190" fontId="11" fillId="0" borderId="4" xfId="0" applyNumberFormat="1" applyFont="1" applyFill="1" applyBorder="1" applyAlignment="1">
      <alignment vertical="center"/>
    </xf>
    <xf numFmtId="188" fontId="5" fillId="0" borderId="2" xfId="1" applyNumberFormat="1" applyFont="1" applyFill="1" applyBorder="1" applyAlignment="1">
      <alignment horizontal="center" vertical="top"/>
    </xf>
    <xf numFmtId="41" fontId="16" fillId="0" borderId="0" xfId="1" applyNumberFormat="1" applyFont="1" applyFill="1" applyAlignment="1">
      <alignment vertical="center"/>
    </xf>
    <xf numFmtId="41" fontId="5" fillId="0" borderId="1" xfId="3" applyNumberFormat="1" applyFont="1" applyFill="1" applyBorder="1" applyAlignment="1">
      <alignment vertical="top"/>
    </xf>
    <xf numFmtId="188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39" fontId="5" fillId="0" borderId="4" xfId="3" applyNumberFormat="1" applyFont="1" applyFill="1" applyBorder="1" applyAlignment="1">
      <alignment vertical="top"/>
    </xf>
    <xf numFmtId="37" fontId="5" fillId="0" borderId="4" xfId="3" applyNumberFormat="1" applyFont="1" applyFill="1" applyBorder="1" applyAlignment="1">
      <alignment vertical="top"/>
    </xf>
    <xf numFmtId="43" fontId="17" fillId="0" borderId="0" xfId="1" applyFont="1" applyFill="1" applyAlignment="1">
      <alignment vertical="center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8">
    <cellStyle name="Comma 2" xfId="2" xr:uid="{68D1BF5E-E485-4A9D-8074-A365FE7AA530}"/>
    <cellStyle name="Normal 2" xfId="3" xr:uid="{D44BD0E7-295B-48F1-B711-B13B26215911}"/>
    <cellStyle name="Normal 3" xfId="4" xr:uid="{410B33F9-A759-44D4-BC4B-5339544DF26A}"/>
    <cellStyle name="Normal 4" xfId="5" xr:uid="{38AC3F7F-7EF6-49FC-A61B-B46E9C4CE6D3}"/>
    <cellStyle name="Normal_MJLFT2" xfId="6" xr:uid="{25AC45A5-02EE-4FBB-9D80-FFEA72690A77}"/>
    <cellStyle name="เปอร์เซ็นต์" xfId="7" builtin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CF04-5706-4822-97C4-2FF7676FF9C1}">
  <dimension ref="A1:Y29"/>
  <sheetViews>
    <sheetView showGridLines="0" view="pageBreakPreview" topLeftCell="A16" zoomScaleNormal="100" zoomScaleSheetLayoutView="100" workbookViewId="0">
      <selection activeCell="I24" sqref="I24"/>
    </sheetView>
  </sheetViews>
  <sheetFormatPr defaultRowHeight="24" customHeight="1" x14ac:dyDescent="0.2"/>
  <cols>
    <col min="1" max="3" width="9.140625" style="66"/>
    <col min="4" max="4" width="10" style="66" customWidth="1"/>
    <col min="5" max="5" width="5.7109375" style="66" customWidth="1"/>
    <col min="6" max="6" width="15.28515625" style="66" customWidth="1"/>
    <col min="7" max="7" width="7.5703125" style="67" customWidth="1"/>
    <col min="8" max="8" width="1.42578125" style="66" customWidth="1"/>
    <col min="9" max="9" width="16.7109375" style="76" customWidth="1"/>
    <col min="10" max="10" width="1.42578125" style="66" customWidth="1"/>
    <col min="11" max="11" width="16.7109375" style="76" customWidth="1"/>
    <col min="12" max="12" width="0.28515625" style="69" customWidth="1"/>
    <col min="13" max="13" width="12.5703125" style="70" bestFit="1" customWidth="1"/>
    <col min="14" max="14" width="22.42578125" style="66" customWidth="1"/>
    <col min="15" max="15" width="9.140625" style="66"/>
    <col min="16" max="16" width="13.7109375" style="66" bestFit="1" customWidth="1"/>
    <col min="17" max="18" width="9.140625" style="66"/>
    <col min="19" max="19" width="11.5703125" style="66" bestFit="1" customWidth="1"/>
    <col min="20" max="20" width="13.85546875" style="66" bestFit="1" customWidth="1"/>
    <col min="21" max="21" width="1.7109375" style="66" customWidth="1"/>
    <col min="22" max="22" width="11.5703125" style="66" bestFit="1" customWidth="1"/>
    <col min="23" max="23" width="12.28515625" style="66" bestFit="1" customWidth="1"/>
    <col min="24" max="24" width="2.28515625" style="66" customWidth="1"/>
    <col min="25" max="25" width="12.28515625" style="66" bestFit="1" customWidth="1"/>
    <col min="26" max="16384" width="9.140625" style="66"/>
  </cols>
  <sheetData>
    <row r="1" spans="1:25" ht="24" customHeight="1" x14ac:dyDescent="0.2">
      <c r="A1" s="71" t="s">
        <v>94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5" ht="24" customHeight="1" x14ac:dyDescent="0.2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5" ht="24" customHeight="1" x14ac:dyDescent="0.2">
      <c r="A3" s="72" t="s">
        <v>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25" ht="24" customHeight="1" x14ac:dyDescent="0.2">
      <c r="A4" s="72"/>
      <c r="B4" s="72"/>
      <c r="C4" s="72"/>
      <c r="D4" s="72"/>
      <c r="E4" s="72"/>
      <c r="F4" s="72"/>
      <c r="G4" s="72"/>
      <c r="H4" s="72"/>
      <c r="I4" s="68"/>
      <c r="J4" s="72"/>
      <c r="K4" s="68" t="s">
        <v>31</v>
      </c>
      <c r="L4" s="72"/>
    </row>
    <row r="5" spans="1:25" s="76" customFormat="1" ht="24" customHeight="1" x14ac:dyDescent="0.2">
      <c r="A5" s="73"/>
      <c r="B5" s="74"/>
      <c r="C5" s="73"/>
      <c r="D5" s="73"/>
      <c r="E5" s="74"/>
      <c r="F5" s="74"/>
      <c r="G5" s="75" t="s">
        <v>1</v>
      </c>
      <c r="I5" s="65" t="s">
        <v>63</v>
      </c>
      <c r="J5" s="65"/>
      <c r="K5" s="65" t="s">
        <v>64</v>
      </c>
      <c r="L5" s="77"/>
      <c r="M5" s="78"/>
    </row>
    <row r="6" spans="1:25" s="76" customFormat="1" ht="24" customHeight="1" x14ac:dyDescent="0.2">
      <c r="A6" s="73"/>
      <c r="B6" s="74"/>
      <c r="C6" s="73"/>
      <c r="D6" s="73"/>
      <c r="E6" s="74"/>
      <c r="F6" s="74"/>
      <c r="G6" s="75"/>
      <c r="I6" s="93" t="s">
        <v>55</v>
      </c>
      <c r="J6" s="65"/>
      <c r="K6" s="93" t="s">
        <v>54</v>
      </c>
      <c r="L6" s="77"/>
      <c r="M6" s="78"/>
    </row>
    <row r="7" spans="1:25" s="76" customFormat="1" ht="24" customHeight="1" x14ac:dyDescent="0.2">
      <c r="A7" s="73"/>
      <c r="B7" s="74"/>
      <c r="C7" s="73"/>
      <c r="D7" s="73"/>
      <c r="E7" s="74"/>
      <c r="F7" s="74"/>
      <c r="G7" s="75"/>
      <c r="I7" s="93" t="s">
        <v>56</v>
      </c>
      <c r="J7" s="65"/>
      <c r="K7" s="93"/>
      <c r="L7" s="77"/>
      <c r="M7" s="78"/>
    </row>
    <row r="8" spans="1:25" s="76" customFormat="1" ht="24" customHeight="1" x14ac:dyDescent="0.2">
      <c r="A8" s="71" t="s">
        <v>2</v>
      </c>
      <c r="M8" s="78"/>
      <c r="S8" s="77"/>
      <c r="T8" s="77"/>
      <c r="U8" s="77"/>
      <c r="V8" s="77"/>
      <c r="W8" s="77"/>
      <c r="X8" s="77"/>
      <c r="Y8" s="77"/>
    </row>
    <row r="9" spans="1:25" s="76" customFormat="1" ht="24" customHeight="1" x14ac:dyDescent="0.2">
      <c r="A9" s="76" t="s">
        <v>57</v>
      </c>
      <c r="G9" s="79"/>
      <c r="M9" s="78"/>
      <c r="S9" s="131"/>
      <c r="T9" s="131"/>
      <c r="U9" s="77"/>
      <c r="V9" s="132"/>
      <c r="W9" s="132"/>
      <c r="X9" s="77"/>
      <c r="Y9" s="77"/>
    </row>
    <row r="10" spans="1:25" s="76" customFormat="1" ht="24" customHeight="1" x14ac:dyDescent="0.2">
      <c r="A10" s="76" t="s">
        <v>118</v>
      </c>
      <c r="G10" s="80">
        <v>6</v>
      </c>
      <c r="H10" s="80">
        <v>8</v>
      </c>
      <c r="I10" s="81">
        <v>21075916</v>
      </c>
      <c r="J10" s="83"/>
      <c r="K10" s="81">
        <v>21142692</v>
      </c>
      <c r="M10" s="78"/>
      <c r="S10" s="77"/>
      <c r="T10" s="77"/>
      <c r="U10" s="77"/>
      <c r="V10" s="77"/>
      <c r="W10" s="77"/>
      <c r="X10" s="77"/>
      <c r="Y10" s="77"/>
    </row>
    <row r="11" spans="1:25" s="76" customFormat="1" ht="24" customHeight="1" x14ac:dyDescent="0.2">
      <c r="A11" s="82" t="s">
        <v>96</v>
      </c>
      <c r="E11" s="80"/>
      <c r="H11" s="80"/>
      <c r="I11" s="81">
        <v>77647</v>
      </c>
      <c r="J11" s="83"/>
      <c r="K11" s="81">
        <v>212369</v>
      </c>
      <c r="M11" s="78"/>
      <c r="S11" s="77"/>
      <c r="T11" s="77"/>
      <c r="U11" s="77"/>
      <c r="V11" s="77"/>
      <c r="W11" s="77"/>
      <c r="X11" s="77"/>
      <c r="Y11" s="77"/>
    </row>
    <row r="12" spans="1:25" s="76" customFormat="1" ht="24" customHeight="1" x14ac:dyDescent="0.2">
      <c r="A12" s="82" t="s">
        <v>58</v>
      </c>
      <c r="E12" s="80"/>
      <c r="G12" s="80">
        <v>11</v>
      </c>
      <c r="H12" s="80"/>
      <c r="I12" s="81">
        <v>505786</v>
      </c>
      <c r="J12" s="83"/>
      <c r="K12" s="81">
        <v>384753</v>
      </c>
      <c r="M12" s="78"/>
      <c r="S12" s="77"/>
      <c r="T12" s="77"/>
      <c r="U12" s="77"/>
      <c r="V12" s="77"/>
      <c r="W12" s="77"/>
      <c r="X12" s="77"/>
      <c r="Y12" s="77"/>
    </row>
    <row r="13" spans="1:25" s="76" customFormat="1" ht="24" customHeight="1" x14ac:dyDescent="0.2">
      <c r="A13" s="82" t="s">
        <v>59</v>
      </c>
      <c r="E13" s="80"/>
      <c r="G13" s="80"/>
      <c r="H13" s="80"/>
      <c r="I13" s="84">
        <v>5034</v>
      </c>
      <c r="J13" s="83"/>
      <c r="K13" s="84">
        <v>1561</v>
      </c>
      <c r="M13" s="78"/>
      <c r="S13" s="77"/>
      <c r="T13" s="77"/>
      <c r="U13" s="77"/>
      <c r="V13" s="77"/>
      <c r="W13" s="77"/>
      <c r="X13" s="77"/>
      <c r="Y13" s="77"/>
    </row>
    <row r="14" spans="1:25" s="76" customFormat="1" ht="24" customHeight="1" x14ac:dyDescent="0.2">
      <c r="A14" s="71" t="s">
        <v>3</v>
      </c>
      <c r="I14" s="85">
        <f>SUM(I9:I13)</f>
        <v>21664383</v>
      </c>
      <c r="J14" s="81"/>
      <c r="K14" s="85">
        <f>SUM(K9:K13)</f>
        <v>21741375</v>
      </c>
      <c r="M14" s="78"/>
      <c r="S14" s="77"/>
      <c r="T14" s="77"/>
      <c r="U14" s="77"/>
      <c r="V14" s="77"/>
      <c r="W14" s="77"/>
      <c r="X14" s="77"/>
      <c r="Y14" s="77"/>
    </row>
    <row r="15" spans="1:25" s="76" customFormat="1" ht="24" customHeight="1" x14ac:dyDescent="0.2">
      <c r="A15" s="71" t="s">
        <v>4</v>
      </c>
      <c r="I15" s="81"/>
      <c r="J15" s="81"/>
      <c r="K15" s="81"/>
      <c r="M15" s="78"/>
      <c r="S15" s="77"/>
      <c r="T15" s="77"/>
      <c r="U15" s="77"/>
      <c r="V15" s="77"/>
      <c r="W15" s="77"/>
      <c r="X15" s="77"/>
      <c r="Y15" s="77"/>
    </row>
    <row r="16" spans="1:25" s="76" customFormat="1" ht="24" customHeight="1" x14ac:dyDescent="0.2">
      <c r="A16" s="76" t="s">
        <v>60</v>
      </c>
      <c r="E16" s="80"/>
      <c r="G16" s="80"/>
      <c r="H16" s="80"/>
      <c r="I16" s="84">
        <v>2156</v>
      </c>
      <c r="J16" s="83"/>
      <c r="K16" s="84">
        <v>1838</v>
      </c>
      <c r="M16" s="78"/>
      <c r="S16" s="77"/>
      <c r="T16" s="77"/>
      <c r="U16" s="77"/>
      <c r="V16" s="77"/>
      <c r="W16" s="77"/>
      <c r="X16" s="77"/>
      <c r="Y16" s="77"/>
    </row>
    <row r="17" spans="1:25" s="76" customFormat="1" ht="24" customHeight="1" x14ac:dyDescent="0.2">
      <c r="A17" s="86" t="s">
        <v>5</v>
      </c>
      <c r="E17" s="80"/>
      <c r="I17" s="85">
        <f>SUM(I16:I16)</f>
        <v>2156</v>
      </c>
      <c r="J17" s="81"/>
      <c r="K17" s="85">
        <f>SUM(K16:K16)</f>
        <v>1838</v>
      </c>
      <c r="M17" s="78"/>
      <c r="S17" s="77"/>
      <c r="T17" s="77"/>
      <c r="U17" s="77"/>
      <c r="V17" s="77"/>
      <c r="W17" s="77"/>
      <c r="X17" s="77"/>
      <c r="Y17" s="77"/>
    </row>
    <row r="18" spans="1:25" s="76" customFormat="1" ht="24" customHeight="1" thickBot="1" x14ac:dyDescent="0.25">
      <c r="A18" s="72" t="s">
        <v>6</v>
      </c>
      <c r="E18" s="80"/>
      <c r="I18" s="87">
        <f>I14-I17</f>
        <v>21662227</v>
      </c>
      <c r="J18" s="81"/>
      <c r="K18" s="87">
        <f>K14-K17</f>
        <v>21739537</v>
      </c>
      <c r="M18" s="78"/>
    </row>
    <row r="19" spans="1:25" s="76" customFormat="1" ht="24" customHeight="1" thickTop="1" x14ac:dyDescent="0.2">
      <c r="A19" s="72" t="s">
        <v>61</v>
      </c>
      <c r="I19" s="88"/>
      <c r="K19" s="88"/>
      <c r="M19" s="78"/>
    </row>
    <row r="20" spans="1:25" s="76" customFormat="1" ht="24" customHeight="1" x14ac:dyDescent="0.2">
      <c r="A20" s="76" t="s">
        <v>7</v>
      </c>
      <c r="G20" s="80">
        <v>7</v>
      </c>
      <c r="H20" s="80"/>
      <c r="I20" s="88">
        <v>20266889</v>
      </c>
      <c r="J20" s="80"/>
      <c r="K20" s="88">
        <v>20266889</v>
      </c>
      <c r="M20" s="78"/>
    </row>
    <row r="21" spans="1:25" s="76" customFormat="1" ht="24" customHeight="1" x14ac:dyDescent="0.2">
      <c r="A21" s="82" t="s">
        <v>8</v>
      </c>
      <c r="G21" s="80">
        <v>7</v>
      </c>
      <c r="H21" s="80"/>
      <c r="I21" s="84">
        <v>1395338</v>
      </c>
      <c r="J21" s="83"/>
      <c r="K21" s="84">
        <v>1472648</v>
      </c>
      <c r="M21" s="78"/>
    </row>
    <row r="22" spans="1:25" s="76" customFormat="1" ht="24" customHeight="1" thickBot="1" x14ac:dyDescent="0.25">
      <c r="A22" s="71" t="s">
        <v>6</v>
      </c>
      <c r="I22" s="87">
        <f>SUM(I20:I21)</f>
        <v>21662227</v>
      </c>
      <c r="K22" s="89">
        <f>SUM(K20:K21)</f>
        <v>21739537</v>
      </c>
      <c r="M22" s="78"/>
    </row>
    <row r="23" spans="1:25" s="76" customFormat="1" ht="24" customHeight="1" thickTop="1" x14ac:dyDescent="0.2">
      <c r="I23" s="151">
        <f>SUM(I22-I18)</f>
        <v>0</v>
      </c>
      <c r="J23" s="81"/>
      <c r="K23" s="151">
        <f>SUM(K22-K18)</f>
        <v>0</v>
      </c>
      <c r="M23" s="78"/>
    </row>
    <row r="24" spans="1:25" s="76" customFormat="1" ht="24" customHeight="1" x14ac:dyDescent="0.2">
      <c r="A24" s="76" t="s">
        <v>41</v>
      </c>
      <c r="I24" s="90">
        <f>ROUNDDOWN(I22/I25,4)</f>
        <v>10.387</v>
      </c>
      <c r="K24" s="90">
        <f>ROUNDDOWN(K22/K25,4)</f>
        <v>10.424099999999999</v>
      </c>
      <c r="M24" s="78"/>
    </row>
    <row r="25" spans="1:25" s="76" customFormat="1" ht="24" customHeight="1" x14ac:dyDescent="0.2">
      <c r="A25" s="76" t="s">
        <v>119</v>
      </c>
      <c r="G25" s="88"/>
      <c r="H25" s="88"/>
      <c r="I25" s="88">
        <v>2085500</v>
      </c>
      <c r="J25" s="88"/>
      <c r="K25" s="88">
        <v>2085500</v>
      </c>
      <c r="M25" s="78"/>
    </row>
    <row r="26" spans="1:25" ht="24" customHeight="1" x14ac:dyDescent="0.2">
      <c r="A26" s="76"/>
      <c r="B26" s="76"/>
      <c r="C26" s="76"/>
      <c r="D26" s="76"/>
      <c r="E26" s="76"/>
      <c r="F26" s="76"/>
      <c r="G26" s="88"/>
      <c r="H26" s="91"/>
      <c r="I26" s="77"/>
      <c r="J26" s="91"/>
      <c r="K26" s="77"/>
      <c r="L26" s="88"/>
    </row>
    <row r="27" spans="1:25" ht="24" customHeight="1" x14ac:dyDescent="0.2">
      <c r="A27" s="76" t="s">
        <v>42</v>
      </c>
      <c r="B27" s="76"/>
      <c r="C27" s="76"/>
      <c r="D27" s="76"/>
      <c r="E27" s="76"/>
      <c r="F27" s="76"/>
      <c r="G27" s="76"/>
      <c r="H27" s="92"/>
      <c r="I27" s="77"/>
      <c r="J27" s="92"/>
      <c r="K27" s="77"/>
      <c r="L27" s="76"/>
    </row>
    <row r="28" spans="1:25" ht="24" customHeight="1" x14ac:dyDescent="0.2">
      <c r="A28" s="76"/>
      <c r="B28" s="76"/>
      <c r="C28" s="76"/>
      <c r="D28" s="76"/>
      <c r="E28" s="76"/>
      <c r="F28" s="76"/>
      <c r="G28" s="76"/>
      <c r="H28" s="76"/>
      <c r="J28" s="76"/>
      <c r="L28" s="76"/>
    </row>
    <row r="29" spans="1:25" ht="24" customHeight="1" x14ac:dyDescent="0.2">
      <c r="A29" s="76"/>
      <c r="B29" s="76"/>
      <c r="C29" s="76"/>
      <c r="D29" s="76"/>
      <c r="E29" s="76"/>
      <c r="F29" s="76"/>
      <c r="G29" s="76"/>
      <c r="H29" s="76"/>
      <c r="J29" s="76"/>
      <c r="L29" s="76"/>
    </row>
  </sheetData>
  <phoneticPr fontId="2" type="noConversion"/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A8A-503E-4326-91ED-8990BEDA86BB}">
  <dimension ref="A1:O35"/>
  <sheetViews>
    <sheetView showGridLines="0" view="pageBreakPreview" zoomScaleNormal="100" zoomScaleSheetLayoutView="100" workbookViewId="0">
      <selection activeCell="K5" sqref="K5:O5"/>
    </sheetView>
  </sheetViews>
  <sheetFormatPr defaultRowHeight="21" customHeight="1" x14ac:dyDescent="0.2"/>
  <cols>
    <col min="1" max="1" width="3.140625" style="30" customWidth="1"/>
    <col min="2" max="2" width="43.5703125" style="30" customWidth="1"/>
    <col min="3" max="3" width="18.7109375" style="30" customWidth="1"/>
    <col min="4" max="4" width="2" style="30" customWidth="1"/>
    <col min="5" max="5" width="14.5703125" style="30" customWidth="1"/>
    <col min="6" max="6" width="0.85546875" style="30" customWidth="1"/>
    <col min="7" max="7" width="14.5703125" style="30" customWidth="1"/>
    <col min="8" max="8" width="0.85546875" style="30" customWidth="1"/>
    <col min="9" max="9" width="14.5703125" style="42" customWidth="1"/>
    <col min="10" max="10" width="1.5703125" style="100" customWidth="1"/>
    <col min="11" max="11" width="14.5703125" style="30" customWidth="1"/>
    <col min="12" max="12" width="0.85546875" style="30" customWidth="1"/>
    <col min="13" max="13" width="14.5703125" style="30" customWidth="1"/>
    <col min="14" max="14" width="0.85546875" style="30" customWidth="1"/>
    <col min="15" max="15" width="14.5703125" style="30" customWidth="1"/>
    <col min="16" max="16" width="0.85546875" style="30" customWidth="1"/>
    <col min="17" max="16384" width="9.140625" style="30"/>
  </cols>
  <sheetData>
    <row r="1" spans="1:15" ht="20.25" customHeight="1" x14ac:dyDescent="0.2">
      <c r="A1" s="153" t="s">
        <v>94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5" ht="20.25" customHeight="1" x14ac:dyDescent="0.2">
      <c r="A2" s="153" t="s">
        <v>24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5" ht="20.25" customHeight="1" x14ac:dyDescent="0.2">
      <c r="A3" s="153" t="s">
        <v>62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5" ht="20.25" customHeight="1" x14ac:dyDescent="0.2">
      <c r="A4" s="96" t="s">
        <v>97</v>
      </c>
      <c r="B4" s="96"/>
      <c r="C4" s="96"/>
      <c r="D4" s="96"/>
      <c r="E4" s="96"/>
      <c r="F4" s="96"/>
      <c r="G4" s="96"/>
      <c r="H4" s="96"/>
      <c r="I4" s="96"/>
      <c r="J4" s="96"/>
    </row>
    <row r="5" spans="1:15" ht="20.25" customHeight="1" x14ac:dyDescent="0.2">
      <c r="A5" s="96"/>
      <c r="B5" s="96"/>
      <c r="C5" s="96"/>
      <c r="D5" s="96"/>
      <c r="E5" s="154" t="s">
        <v>63</v>
      </c>
      <c r="F5" s="154"/>
      <c r="G5" s="154"/>
      <c r="H5" s="154"/>
      <c r="I5" s="154"/>
      <c r="J5" s="97"/>
      <c r="K5" s="154" t="s">
        <v>64</v>
      </c>
      <c r="L5" s="154"/>
      <c r="M5" s="154"/>
      <c r="N5" s="154"/>
      <c r="O5" s="154"/>
    </row>
    <row r="6" spans="1:15" ht="20.25" customHeight="1" x14ac:dyDescent="0.2">
      <c r="A6" s="96"/>
      <c r="B6" s="96"/>
      <c r="C6" s="96"/>
      <c r="D6" s="96"/>
      <c r="E6" s="155" t="s">
        <v>30</v>
      </c>
      <c r="F6" s="155"/>
      <c r="G6" s="155"/>
      <c r="H6" s="155"/>
      <c r="I6" s="155"/>
      <c r="J6" s="97"/>
      <c r="K6" s="98"/>
      <c r="L6" s="98"/>
      <c r="M6" s="94" t="s">
        <v>54</v>
      </c>
      <c r="N6" s="98"/>
      <c r="O6" s="98"/>
    </row>
    <row r="7" spans="1:15" ht="20.25" customHeight="1" x14ac:dyDescent="0.2">
      <c r="D7" s="99"/>
      <c r="E7" s="39"/>
      <c r="G7" s="100"/>
      <c r="H7" s="100"/>
      <c r="I7" s="101" t="s">
        <v>25</v>
      </c>
      <c r="J7" s="30"/>
      <c r="K7" s="39"/>
      <c r="M7" s="100"/>
      <c r="N7" s="100"/>
      <c r="O7" s="31" t="s">
        <v>25</v>
      </c>
    </row>
    <row r="8" spans="1:15" s="106" customFormat="1" ht="20.25" customHeight="1" x14ac:dyDescent="0.2">
      <c r="A8" s="152" t="s">
        <v>122</v>
      </c>
      <c r="B8" s="152"/>
      <c r="C8" s="152"/>
      <c r="D8" s="102"/>
      <c r="E8" s="103" t="s">
        <v>124</v>
      </c>
      <c r="F8" s="38"/>
      <c r="G8" s="103" t="s">
        <v>26</v>
      </c>
      <c r="H8" s="104"/>
      <c r="I8" s="105" t="s">
        <v>45</v>
      </c>
      <c r="J8" s="38"/>
      <c r="K8" s="103" t="s">
        <v>124</v>
      </c>
      <c r="L8" s="38"/>
      <c r="M8" s="103" t="s">
        <v>26</v>
      </c>
      <c r="N8" s="104"/>
      <c r="O8" s="36" t="s">
        <v>45</v>
      </c>
    </row>
    <row r="9" spans="1:15" ht="20.25" customHeight="1" x14ac:dyDescent="0.2">
      <c r="A9" s="31"/>
      <c r="B9" s="31"/>
      <c r="C9" s="31"/>
      <c r="D9" s="37"/>
      <c r="E9" s="39" t="s">
        <v>40</v>
      </c>
      <c r="F9" s="32"/>
      <c r="G9" s="39" t="s">
        <v>40</v>
      </c>
      <c r="H9" s="39"/>
      <c r="I9" s="101" t="s">
        <v>27</v>
      </c>
      <c r="J9" s="32"/>
      <c r="K9" s="39" t="s">
        <v>40</v>
      </c>
      <c r="L9" s="32"/>
      <c r="M9" s="39" t="s">
        <v>40</v>
      </c>
      <c r="N9" s="39"/>
      <c r="O9" s="31" t="s">
        <v>27</v>
      </c>
    </row>
    <row r="10" spans="1:15" ht="20.25" customHeight="1" x14ac:dyDescent="0.2">
      <c r="A10" s="33" t="s">
        <v>99</v>
      </c>
      <c r="B10" s="31"/>
      <c r="C10" s="31"/>
      <c r="D10" s="37"/>
      <c r="E10" s="39"/>
      <c r="F10" s="32"/>
      <c r="G10" s="39"/>
      <c r="H10" s="39"/>
      <c r="I10" s="101"/>
      <c r="J10" s="32"/>
      <c r="K10" s="39"/>
      <c r="L10" s="32"/>
      <c r="M10" s="39"/>
      <c r="N10" s="39"/>
      <c r="O10" s="31"/>
    </row>
    <row r="11" spans="1:15" ht="20.25" customHeight="1" x14ac:dyDescent="0.2">
      <c r="A11" s="30" t="s">
        <v>98</v>
      </c>
      <c r="B11" s="31"/>
      <c r="C11" s="31"/>
      <c r="D11" s="37"/>
      <c r="E11" s="39"/>
      <c r="F11" s="32"/>
      <c r="G11" s="39"/>
      <c r="H11" s="39"/>
      <c r="I11" s="101"/>
      <c r="J11" s="32"/>
      <c r="K11" s="39"/>
      <c r="L11" s="32"/>
      <c r="M11" s="39"/>
      <c r="N11" s="39"/>
      <c r="O11" s="31"/>
    </row>
    <row r="12" spans="1:15" ht="20.25" customHeight="1" x14ac:dyDescent="0.2">
      <c r="A12" s="31"/>
      <c r="B12" s="46" t="s">
        <v>67</v>
      </c>
      <c r="C12" s="31"/>
      <c r="D12" s="37"/>
      <c r="E12" s="39"/>
      <c r="F12" s="32"/>
      <c r="G12" s="39"/>
      <c r="H12" s="39"/>
      <c r="I12" s="101"/>
      <c r="J12" s="32"/>
      <c r="K12" s="39"/>
      <c r="L12" s="32"/>
      <c r="M12" s="39"/>
      <c r="N12" s="39"/>
      <c r="O12" s="31"/>
    </row>
    <row r="13" spans="1:15" ht="20.25" customHeight="1" x14ac:dyDescent="0.2">
      <c r="A13" s="31"/>
      <c r="B13" s="46" t="s">
        <v>68</v>
      </c>
      <c r="C13" s="31"/>
      <c r="D13" s="37"/>
      <c r="E13" s="39"/>
      <c r="F13" s="32"/>
      <c r="G13" s="39"/>
      <c r="H13" s="39"/>
      <c r="I13" s="101"/>
      <c r="J13" s="32"/>
      <c r="K13" s="39"/>
      <c r="L13" s="32"/>
      <c r="M13" s="39"/>
      <c r="N13" s="39"/>
      <c r="O13" s="31"/>
    </row>
    <row r="14" spans="1:15" ht="20.25" customHeight="1" x14ac:dyDescent="0.2">
      <c r="A14" s="31"/>
      <c r="B14" s="46" t="s">
        <v>69</v>
      </c>
      <c r="C14" s="31"/>
      <c r="D14" s="37"/>
      <c r="E14" s="133">
        <v>18695130</v>
      </c>
      <c r="F14" s="32">
        <v>0</v>
      </c>
      <c r="G14" s="133">
        <v>20733240</v>
      </c>
      <c r="H14" s="39"/>
      <c r="I14" s="105">
        <v>98.38</v>
      </c>
      <c r="J14" s="32"/>
      <c r="K14" s="133">
        <v>18926192</v>
      </c>
      <c r="L14" s="134"/>
      <c r="M14" s="133">
        <v>20901460</v>
      </c>
      <c r="N14" s="39"/>
      <c r="O14" s="135">
        <v>98.86</v>
      </c>
    </row>
    <row r="15" spans="1:15" ht="20.25" customHeight="1" x14ac:dyDescent="0.2">
      <c r="A15" s="33" t="s">
        <v>70</v>
      </c>
      <c r="B15" s="31"/>
      <c r="C15" s="31"/>
      <c r="D15" s="37"/>
      <c r="E15" s="133">
        <f>SUM(E14)</f>
        <v>18695130</v>
      </c>
      <c r="F15" s="134"/>
      <c r="G15" s="133">
        <f>SUM(G14)</f>
        <v>20733240</v>
      </c>
      <c r="H15" s="39"/>
      <c r="I15" s="142">
        <f>SUM(I14)</f>
        <v>98.38</v>
      </c>
      <c r="J15" s="32"/>
      <c r="K15" s="133">
        <f>SUM(K14)</f>
        <v>18926192</v>
      </c>
      <c r="L15" s="134"/>
      <c r="M15" s="133">
        <f>SUM(M14)</f>
        <v>20901460</v>
      </c>
      <c r="N15" s="39"/>
      <c r="O15" s="136">
        <f>SUM(O14)</f>
        <v>98.86</v>
      </c>
    </row>
    <row r="16" spans="1:15" ht="20.25" customHeight="1" x14ac:dyDescent="0.2">
      <c r="A16" s="31"/>
      <c r="B16" s="31"/>
      <c r="C16" s="31"/>
      <c r="D16" s="37"/>
      <c r="E16" s="39"/>
      <c r="F16" s="32"/>
      <c r="G16" s="39"/>
      <c r="H16" s="39"/>
      <c r="I16" s="101"/>
      <c r="J16" s="32"/>
      <c r="K16" s="39"/>
      <c r="L16" s="32"/>
      <c r="M16" s="39"/>
      <c r="N16" s="39"/>
      <c r="O16" s="31"/>
    </row>
    <row r="17" spans="1:15" ht="20.25" customHeight="1" x14ac:dyDescent="0.2">
      <c r="A17" s="33" t="s">
        <v>100</v>
      </c>
      <c r="B17" s="31"/>
      <c r="C17" s="31"/>
      <c r="D17" s="37"/>
      <c r="E17" s="34"/>
      <c r="F17" s="32"/>
      <c r="G17" s="39"/>
      <c r="H17" s="39"/>
      <c r="I17" s="101"/>
      <c r="J17" s="32"/>
      <c r="K17" s="34"/>
      <c r="L17" s="32"/>
      <c r="M17" s="39"/>
      <c r="N17" s="39"/>
      <c r="O17" s="31"/>
    </row>
    <row r="18" spans="1:15" ht="20.25" customHeight="1" x14ac:dyDescent="0.2">
      <c r="A18" s="30" t="s">
        <v>66</v>
      </c>
      <c r="B18" s="31"/>
      <c r="C18" s="150" t="s">
        <v>101</v>
      </c>
      <c r="D18" s="37"/>
      <c r="E18" s="34"/>
      <c r="F18" s="32"/>
      <c r="G18" s="39"/>
      <c r="H18" s="39"/>
      <c r="J18" s="32"/>
      <c r="K18" s="34"/>
      <c r="L18" s="32"/>
      <c r="M18" s="39"/>
      <c r="N18" s="39"/>
      <c r="O18" s="42"/>
    </row>
    <row r="19" spans="1:15" ht="20.25" customHeight="1" x14ac:dyDescent="0.2">
      <c r="A19" s="33"/>
      <c r="B19" s="46" t="s">
        <v>71</v>
      </c>
      <c r="C19" s="31" t="s">
        <v>85</v>
      </c>
      <c r="D19" s="46"/>
      <c r="E19" s="49">
        <v>0</v>
      </c>
      <c r="F19" s="47"/>
      <c r="G19" s="49">
        <v>0</v>
      </c>
      <c r="H19" s="50"/>
      <c r="I19" s="51">
        <v>0</v>
      </c>
      <c r="J19" s="48"/>
      <c r="K19" s="49">
        <v>96963</v>
      </c>
      <c r="L19" s="47"/>
      <c r="M19" s="49">
        <v>96963</v>
      </c>
      <c r="N19" s="50"/>
      <c r="O19" s="51">
        <v>0.46</v>
      </c>
    </row>
    <row r="20" spans="1:15" ht="20.25" customHeight="1" x14ac:dyDescent="0.2">
      <c r="A20" s="33"/>
      <c r="B20" s="46" t="s">
        <v>72</v>
      </c>
      <c r="C20" s="31" t="s">
        <v>86</v>
      </c>
      <c r="D20" s="37"/>
      <c r="E20" s="40">
        <v>0</v>
      </c>
      <c r="F20" s="32"/>
      <c r="G20" s="40">
        <v>0</v>
      </c>
      <c r="H20" s="39"/>
      <c r="I20" s="51">
        <v>0</v>
      </c>
      <c r="J20" s="32"/>
      <c r="K20" s="40">
        <v>16462</v>
      </c>
      <c r="L20" s="32"/>
      <c r="M20" s="40">
        <v>16462</v>
      </c>
      <c r="N20" s="39"/>
      <c r="O20" s="51">
        <v>0.08</v>
      </c>
    </row>
    <row r="21" spans="1:15" ht="20.25" customHeight="1" x14ac:dyDescent="0.2">
      <c r="A21" s="33"/>
      <c r="B21" s="46" t="s">
        <v>73</v>
      </c>
      <c r="C21" s="31" t="s">
        <v>87</v>
      </c>
      <c r="D21" s="37"/>
      <c r="E21" s="40">
        <v>31919</v>
      </c>
      <c r="F21" s="32">
        <v>0</v>
      </c>
      <c r="G21" s="40">
        <v>31914</v>
      </c>
      <c r="H21" s="39"/>
      <c r="I21" s="51">
        <v>0.15</v>
      </c>
      <c r="J21" s="32"/>
      <c r="K21" s="40">
        <v>31796</v>
      </c>
      <c r="L21" s="32"/>
      <c r="M21" s="40">
        <v>31800</v>
      </c>
      <c r="N21" s="39"/>
      <c r="O21" s="51">
        <v>0.15</v>
      </c>
    </row>
    <row r="22" spans="1:15" ht="20.25" customHeight="1" x14ac:dyDescent="0.2">
      <c r="A22" s="33"/>
      <c r="B22" s="46" t="s">
        <v>74</v>
      </c>
      <c r="C22" s="31" t="s">
        <v>88</v>
      </c>
      <c r="D22" s="37"/>
      <c r="E22" s="49">
        <v>96317</v>
      </c>
      <c r="F22" s="49">
        <v>0</v>
      </c>
      <c r="G22" s="49">
        <v>96350</v>
      </c>
      <c r="H22" s="49">
        <v>0</v>
      </c>
      <c r="I22" s="51">
        <v>0.46</v>
      </c>
      <c r="J22" s="32"/>
      <c r="K22" s="49">
        <v>95897</v>
      </c>
      <c r="L22" s="49">
        <v>0</v>
      </c>
      <c r="M22" s="49">
        <v>96007</v>
      </c>
      <c r="N22" s="49">
        <v>0</v>
      </c>
      <c r="O22" s="51">
        <v>0.45</v>
      </c>
    </row>
    <row r="23" spans="1:15" ht="20.25" customHeight="1" x14ac:dyDescent="0.2">
      <c r="A23" s="33"/>
      <c r="B23" s="46" t="s">
        <v>89</v>
      </c>
      <c r="C23" s="31" t="s">
        <v>90</v>
      </c>
      <c r="D23" s="37"/>
      <c r="E23" s="49">
        <v>96960</v>
      </c>
      <c r="F23" s="49">
        <v>0</v>
      </c>
      <c r="G23" s="49">
        <v>96961</v>
      </c>
      <c r="H23" s="49"/>
      <c r="I23" s="51">
        <v>0.46</v>
      </c>
      <c r="J23" s="32"/>
      <c r="K23" s="49">
        <v>0</v>
      </c>
      <c r="L23" s="49"/>
      <c r="M23" s="49">
        <v>0</v>
      </c>
      <c r="N23" s="49"/>
      <c r="O23" s="51">
        <v>0</v>
      </c>
    </row>
    <row r="24" spans="1:15" ht="20.25" customHeight="1" x14ac:dyDescent="0.2">
      <c r="A24" s="33"/>
      <c r="B24" s="46" t="s">
        <v>91</v>
      </c>
      <c r="C24" s="31" t="s">
        <v>92</v>
      </c>
      <c r="D24" s="37"/>
      <c r="E24" s="49">
        <v>99794</v>
      </c>
      <c r="F24" s="49">
        <v>0</v>
      </c>
      <c r="G24" s="49">
        <v>99798</v>
      </c>
      <c r="H24" s="49"/>
      <c r="I24" s="51">
        <v>0.47</v>
      </c>
      <c r="J24" s="32"/>
      <c r="K24" s="49">
        <v>0</v>
      </c>
      <c r="L24" s="49"/>
      <c r="M24" s="49">
        <v>0</v>
      </c>
      <c r="N24" s="49"/>
      <c r="O24" s="51">
        <v>0</v>
      </c>
    </row>
    <row r="25" spans="1:15" ht="20.25" customHeight="1" x14ac:dyDescent="0.2">
      <c r="A25" s="33"/>
      <c r="B25" s="46" t="s">
        <v>93</v>
      </c>
      <c r="C25" s="31" t="s">
        <v>87</v>
      </c>
      <c r="D25" s="37"/>
      <c r="E25" s="49">
        <v>17652</v>
      </c>
      <c r="F25" s="49">
        <v>0</v>
      </c>
      <c r="G25" s="49">
        <v>17653</v>
      </c>
      <c r="H25" s="49"/>
      <c r="I25" s="51">
        <v>0.08</v>
      </c>
      <c r="J25" s="32"/>
      <c r="K25" s="49">
        <v>0</v>
      </c>
      <c r="L25" s="49"/>
      <c r="M25" s="49">
        <v>0</v>
      </c>
      <c r="N25" s="49"/>
      <c r="O25" s="51">
        <v>0</v>
      </c>
    </row>
    <row r="26" spans="1:15" ht="20.25" customHeight="1" x14ac:dyDescent="0.2">
      <c r="A26" s="33" t="s">
        <v>46</v>
      </c>
      <c r="D26" s="99"/>
      <c r="E26" s="144">
        <f>SUM(E19:E25)</f>
        <v>342642</v>
      </c>
      <c r="F26" s="137"/>
      <c r="G26" s="144">
        <f>SUM(G19:G25)</f>
        <v>342676</v>
      </c>
      <c r="H26" s="100"/>
      <c r="I26" s="145">
        <f>SUM(I19:I25)</f>
        <v>1.62</v>
      </c>
      <c r="J26" s="30"/>
      <c r="K26" s="144">
        <f>SUM(K19:K25)</f>
        <v>241118</v>
      </c>
      <c r="M26" s="144">
        <f>SUM(M19:M25)</f>
        <v>241232</v>
      </c>
      <c r="N26" s="100"/>
      <c r="O26" s="145">
        <f>SUM(O19:O25)</f>
        <v>1.1400000000000001</v>
      </c>
    </row>
    <row r="27" spans="1:15" ht="20.25" customHeight="1" thickBot="1" x14ac:dyDescent="0.25">
      <c r="A27" s="33" t="s">
        <v>75</v>
      </c>
      <c r="D27" s="99"/>
      <c r="E27" s="146">
        <f>SUM(E15,E26)</f>
        <v>19037772</v>
      </c>
      <c r="F27" s="137"/>
      <c r="G27" s="146">
        <f>SUM(G15,G26)</f>
        <v>21075916</v>
      </c>
      <c r="H27" s="100"/>
      <c r="I27" s="147">
        <f>SUM(I15,I26)</f>
        <v>100</v>
      </c>
      <c r="J27" s="30"/>
      <c r="K27" s="148">
        <f>SUM(K15,K26)</f>
        <v>19167310</v>
      </c>
      <c r="M27" s="148">
        <f>SUM(M15,M26)</f>
        <v>21142692</v>
      </c>
      <c r="N27" s="100"/>
      <c r="O27" s="147">
        <f>SUM(O15,O26)</f>
        <v>100</v>
      </c>
    </row>
    <row r="28" spans="1:15" ht="20.25" customHeight="1" thickTop="1" x14ac:dyDescent="0.2">
      <c r="A28" s="33"/>
      <c r="D28" s="99"/>
      <c r="E28" s="108"/>
      <c r="G28" s="108"/>
      <c r="H28" s="107"/>
      <c r="I28" s="109"/>
      <c r="J28" s="30"/>
      <c r="K28" s="108"/>
      <c r="M28" s="108"/>
      <c r="N28" s="107"/>
      <c r="O28" s="110"/>
    </row>
    <row r="29" spans="1:15" ht="20.25" customHeight="1" x14ac:dyDescent="0.2">
      <c r="A29" s="41" t="s">
        <v>42</v>
      </c>
      <c r="B29" s="100"/>
      <c r="C29" s="100"/>
      <c r="D29" s="100"/>
    </row>
    <row r="30" spans="1:15" ht="21" customHeight="1" x14ac:dyDescent="0.2">
      <c r="A30" s="2"/>
      <c r="B30" s="2"/>
      <c r="C30" s="2"/>
      <c r="D30" s="2"/>
      <c r="E30" s="2"/>
      <c r="J30" s="2"/>
      <c r="K30" s="2"/>
    </row>
    <row r="31" spans="1:15" ht="21" customHeight="1" x14ac:dyDescent="0.2">
      <c r="A31" s="2"/>
      <c r="B31" s="2"/>
      <c r="C31" s="2"/>
      <c r="D31" s="2"/>
      <c r="E31" s="2"/>
      <c r="J31" s="2"/>
      <c r="K31" s="2"/>
    </row>
    <row r="32" spans="1:15" ht="21" customHeight="1" x14ac:dyDescent="0.2">
      <c r="A32" s="2"/>
      <c r="B32" s="2"/>
      <c r="C32" s="2"/>
      <c r="D32" s="2"/>
      <c r="E32" s="2"/>
      <c r="J32" s="2"/>
      <c r="K32" s="2"/>
    </row>
    <row r="33" spans="1:11" ht="21" customHeight="1" x14ac:dyDescent="0.2">
      <c r="A33" s="2"/>
      <c r="B33" s="2"/>
      <c r="C33" s="2"/>
      <c r="D33" s="2"/>
      <c r="E33" s="2"/>
      <c r="J33" s="2"/>
      <c r="K33" s="2"/>
    </row>
    <row r="34" spans="1:11" ht="21" customHeight="1" x14ac:dyDescent="0.2">
      <c r="A34" s="2"/>
      <c r="B34" s="2"/>
      <c r="C34" s="2"/>
      <c r="D34" s="2"/>
      <c r="E34" s="2"/>
      <c r="J34" s="2"/>
      <c r="K34" s="2"/>
    </row>
    <row r="35" spans="1:11" ht="21" customHeight="1" x14ac:dyDescent="0.2">
      <c r="A35" s="2"/>
      <c r="B35" s="2"/>
      <c r="C35" s="2"/>
      <c r="D35" s="2"/>
      <c r="E35" s="2"/>
      <c r="J35" s="2"/>
      <c r="K35" s="2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90551181102362199" bottom="0.39370078740157499" header="0.31496062992126" footer="0.31496062992126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FFBA-4D67-49F1-902D-9AF7C6241A6C}">
  <dimension ref="A1:Q74"/>
  <sheetViews>
    <sheetView showGridLines="0" tabSelected="1" view="pageBreakPreview" topLeftCell="A49" zoomScaleNormal="100" zoomScaleSheetLayoutView="100" workbookViewId="0">
      <selection activeCell="A59" sqref="A59"/>
    </sheetView>
  </sheetViews>
  <sheetFormatPr defaultRowHeight="23.45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3" customFormat="1" ht="23.45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30</v>
      </c>
      <c r="M1" s="9"/>
      <c r="N1" s="9"/>
      <c r="O1" s="9"/>
    </row>
    <row r="2" spans="1:17" s="23" customFormat="1" ht="23.45" customHeight="1" x14ac:dyDescent="0.2">
      <c r="A2" s="156" t="s">
        <v>94</v>
      </c>
      <c r="B2" s="156"/>
      <c r="C2" s="156"/>
      <c r="D2" s="156"/>
      <c r="E2" s="156"/>
      <c r="F2" s="156"/>
      <c r="G2" s="156"/>
      <c r="H2" s="156"/>
      <c r="I2" s="156"/>
      <c r="J2" s="156"/>
      <c r="K2" s="11"/>
      <c r="M2" s="9"/>
      <c r="N2" s="9"/>
      <c r="O2" s="9"/>
    </row>
    <row r="3" spans="1:17" s="23" customFormat="1" ht="23.45" customHeight="1" x14ac:dyDescent="0.2">
      <c r="A3" s="156" t="s">
        <v>9</v>
      </c>
      <c r="B3" s="156"/>
      <c r="C3" s="156"/>
      <c r="D3" s="156"/>
      <c r="E3" s="156"/>
      <c r="F3" s="156"/>
      <c r="G3" s="156"/>
      <c r="H3" s="156"/>
      <c r="I3" s="156"/>
      <c r="J3" s="156"/>
      <c r="K3" s="11"/>
      <c r="M3" s="9"/>
      <c r="N3" s="9"/>
      <c r="O3" s="9"/>
    </row>
    <row r="4" spans="1:17" s="23" customFormat="1" ht="23.45" customHeight="1" x14ac:dyDescent="0.2">
      <c r="A4" s="44" t="s">
        <v>65</v>
      </c>
      <c r="B4" s="13"/>
      <c r="C4" s="13"/>
      <c r="D4" s="13"/>
      <c r="E4" s="13"/>
      <c r="F4" s="13"/>
      <c r="G4" s="13"/>
      <c r="H4" s="3"/>
      <c r="I4" s="13"/>
      <c r="K4" s="11"/>
      <c r="M4" s="9"/>
      <c r="N4" s="9"/>
      <c r="O4" s="9"/>
    </row>
    <row r="5" spans="1:17" s="23" customFormat="1" ht="23.45" customHeight="1" x14ac:dyDescent="0.2">
      <c r="A5" s="44"/>
      <c r="B5" s="13"/>
      <c r="C5" s="13"/>
      <c r="D5" s="13"/>
      <c r="E5" s="13"/>
      <c r="F5" s="13"/>
      <c r="G5" s="13"/>
      <c r="H5" s="3"/>
      <c r="I5" s="13"/>
      <c r="K5" s="11"/>
      <c r="L5" s="7" t="s">
        <v>31</v>
      </c>
      <c r="M5" s="9"/>
      <c r="N5" s="9"/>
      <c r="O5" s="9"/>
    </row>
    <row r="6" spans="1:17" s="23" customFormat="1" ht="23.45" customHeight="1" x14ac:dyDescent="0.2">
      <c r="A6" s="2"/>
      <c r="B6" s="2"/>
      <c r="C6" s="2"/>
      <c r="D6" s="2"/>
      <c r="E6" s="13"/>
      <c r="F6" s="13"/>
      <c r="G6" s="2"/>
      <c r="H6" s="52" t="s">
        <v>1</v>
      </c>
      <c r="I6" s="14"/>
      <c r="J6" s="115">
        <v>2562</v>
      </c>
      <c r="K6" s="95"/>
      <c r="L6" s="115">
        <v>2561</v>
      </c>
      <c r="M6" s="9"/>
      <c r="N6" s="9"/>
      <c r="O6" s="9"/>
      <c r="Q6" s="9"/>
    </row>
    <row r="7" spans="1:17" s="23" customFormat="1" ht="23.45" customHeight="1" x14ac:dyDescent="0.2">
      <c r="A7" s="1" t="s">
        <v>10</v>
      </c>
      <c r="B7" s="2"/>
      <c r="C7" s="2"/>
      <c r="D7" s="2"/>
      <c r="E7" s="2"/>
      <c r="F7" s="2"/>
      <c r="G7" s="2"/>
      <c r="H7" s="3"/>
      <c r="I7" s="13"/>
      <c r="J7" s="13"/>
      <c r="K7" s="11"/>
      <c r="L7" s="13"/>
      <c r="M7" s="9"/>
      <c r="N7" s="9"/>
      <c r="O7" s="9"/>
    </row>
    <row r="8" spans="1:17" s="23" customFormat="1" ht="23.45" customHeight="1" x14ac:dyDescent="0.2">
      <c r="A8" s="16" t="s">
        <v>76</v>
      </c>
      <c r="B8" s="2"/>
      <c r="C8" s="2"/>
      <c r="D8" s="2"/>
      <c r="E8" s="2"/>
      <c r="F8" s="2"/>
      <c r="G8" s="2"/>
      <c r="H8" s="3" t="s">
        <v>102</v>
      </c>
      <c r="I8" s="57"/>
      <c r="J8" s="58">
        <v>276389</v>
      </c>
      <c r="K8" s="17"/>
      <c r="L8" s="58">
        <v>284364</v>
      </c>
      <c r="M8" s="9"/>
      <c r="N8" s="9"/>
      <c r="O8" s="9"/>
    </row>
    <row r="9" spans="1:17" s="23" customFormat="1" ht="23.45" customHeight="1" x14ac:dyDescent="0.2">
      <c r="A9" s="1" t="s">
        <v>49</v>
      </c>
      <c r="B9" s="2"/>
      <c r="C9" s="2"/>
      <c r="D9" s="2"/>
      <c r="E9" s="2"/>
      <c r="F9" s="2"/>
      <c r="G9" s="2"/>
      <c r="H9" s="3"/>
      <c r="I9" s="57"/>
      <c r="J9" s="27">
        <f>SUM(J8:J8)</f>
        <v>276389</v>
      </c>
      <c r="K9" s="17"/>
      <c r="L9" s="27">
        <f>SUM(L8:L8)</f>
        <v>284364</v>
      </c>
      <c r="M9" s="9"/>
      <c r="N9" s="9"/>
      <c r="O9" s="9"/>
    </row>
    <row r="10" spans="1:17" s="23" customFormat="1" ht="23.45" customHeight="1" x14ac:dyDescent="0.2">
      <c r="A10" s="1" t="s">
        <v>11</v>
      </c>
      <c r="B10" s="2"/>
      <c r="C10" s="2"/>
      <c r="D10" s="2"/>
      <c r="E10" s="2"/>
      <c r="F10" s="2"/>
      <c r="G10" s="2"/>
      <c r="H10" s="3"/>
      <c r="I10" s="57"/>
      <c r="J10" s="60"/>
      <c r="K10" s="17"/>
      <c r="L10" s="60"/>
      <c r="M10" s="9"/>
      <c r="N10" s="9"/>
      <c r="O10" s="9"/>
    </row>
    <row r="11" spans="1:17" s="23" customFormat="1" ht="23.45" customHeight="1" x14ac:dyDescent="0.2">
      <c r="A11" s="5" t="s">
        <v>77</v>
      </c>
      <c r="B11" s="2"/>
      <c r="C11" s="2"/>
      <c r="D11" s="2"/>
      <c r="E11" s="2"/>
      <c r="F11" s="2"/>
      <c r="G11" s="2"/>
      <c r="H11" s="3" t="s">
        <v>103</v>
      </c>
      <c r="I11" s="57"/>
      <c r="J11" s="57">
        <v>2419</v>
      </c>
      <c r="K11" s="17"/>
      <c r="L11" s="57">
        <v>2412</v>
      </c>
      <c r="M11" s="9"/>
      <c r="N11" s="9"/>
      <c r="O11" s="9"/>
    </row>
    <row r="12" spans="1:17" s="23" customFormat="1" ht="23.45" customHeight="1" x14ac:dyDescent="0.2">
      <c r="A12" s="6" t="s">
        <v>34</v>
      </c>
      <c r="B12" s="2"/>
      <c r="C12" s="2"/>
      <c r="D12" s="2"/>
      <c r="E12" s="2"/>
      <c r="F12" s="2"/>
      <c r="G12" s="2"/>
      <c r="H12" s="3" t="s">
        <v>103</v>
      </c>
      <c r="I12" s="57"/>
      <c r="J12" s="56">
        <v>829</v>
      </c>
      <c r="K12" s="17"/>
      <c r="L12" s="56">
        <v>819</v>
      </c>
      <c r="M12" s="9"/>
      <c r="N12" s="9"/>
      <c r="O12" s="9"/>
    </row>
    <row r="13" spans="1:17" s="23" customFormat="1" ht="23.45" customHeight="1" x14ac:dyDescent="0.2">
      <c r="A13" s="6" t="s">
        <v>37</v>
      </c>
      <c r="B13" s="2"/>
      <c r="C13" s="2"/>
      <c r="D13" s="2"/>
      <c r="E13" s="2"/>
      <c r="F13" s="2"/>
      <c r="G13" s="2"/>
      <c r="H13" s="3">
        <v>10</v>
      </c>
      <c r="I13" s="57"/>
      <c r="J13" s="57">
        <v>579</v>
      </c>
      <c r="K13" s="17"/>
      <c r="L13" s="57">
        <v>579</v>
      </c>
      <c r="M13" s="9"/>
      <c r="N13" s="9"/>
      <c r="O13" s="9"/>
    </row>
    <row r="14" spans="1:17" s="23" customFormat="1" ht="23.45" customHeight="1" x14ac:dyDescent="0.2">
      <c r="A14" s="6" t="s">
        <v>35</v>
      </c>
      <c r="B14" s="2"/>
      <c r="C14" s="2"/>
      <c r="D14" s="2"/>
      <c r="E14" s="2"/>
      <c r="F14" s="2"/>
      <c r="G14" s="2"/>
      <c r="H14" s="3">
        <v>10</v>
      </c>
      <c r="I14" s="57"/>
      <c r="J14" s="57">
        <v>1230</v>
      </c>
      <c r="K14" s="17"/>
      <c r="L14" s="57">
        <v>1230</v>
      </c>
      <c r="M14" s="9"/>
      <c r="N14" s="9"/>
      <c r="O14" s="9"/>
    </row>
    <row r="15" spans="1:17" s="23" customFormat="1" ht="23.45" customHeight="1" x14ac:dyDescent="0.2">
      <c r="A15" s="5" t="s">
        <v>38</v>
      </c>
      <c r="B15" s="2"/>
      <c r="C15" s="2"/>
      <c r="D15" s="2"/>
      <c r="E15" s="2"/>
      <c r="F15" s="2"/>
      <c r="G15" s="2"/>
      <c r="H15" s="3"/>
      <c r="I15" s="57"/>
      <c r="J15" s="58">
        <v>1608</v>
      </c>
      <c r="K15" s="17"/>
      <c r="L15" s="58">
        <v>986</v>
      </c>
      <c r="M15" s="9"/>
      <c r="N15" s="9"/>
      <c r="O15" s="9"/>
    </row>
    <row r="16" spans="1:17" s="23" customFormat="1" ht="23.45" customHeight="1" x14ac:dyDescent="0.2">
      <c r="A16" s="1" t="s">
        <v>12</v>
      </c>
      <c r="B16" s="2"/>
      <c r="C16" s="2"/>
      <c r="D16" s="2"/>
      <c r="E16" s="2"/>
      <c r="F16" s="2"/>
      <c r="G16" s="2"/>
      <c r="H16" s="3"/>
      <c r="I16" s="57"/>
      <c r="J16" s="59">
        <f>SUM(J11:J15)</f>
        <v>6665</v>
      </c>
      <c r="K16" s="17"/>
      <c r="L16" s="59">
        <f>SUM(L11:L15)</f>
        <v>6026</v>
      </c>
      <c r="M16" s="9"/>
      <c r="N16" s="9"/>
      <c r="O16" s="9"/>
    </row>
    <row r="17" spans="1:15" s="23" customFormat="1" ht="23.45" customHeight="1" x14ac:dyDescent="0.2">
      <c r="A17" s="44" t="s">
        <v>52</v>
      </c>
      <c r="B17" s="2"/>
      <c r="C17" s="2"/>
      <c r="D17" s="2"/>
      <c r="E17" s="2"/>
      <c r="F17" s="2"/>
      <c r="G17" s="2"/>
      <c r="H17" s="3"/>
      <c r="I17" s="57"/>
      <c r="J17" s="61">
        <f>SUM(J9,)-J16</f>
        <v>269724</v>
      </c>
      <c r="K17" s="17"/>
      <c r="L17" s="61">
        <f>SUM(L9,)-L16</f>
        <v>278338</v>
      </c>
      <c r="M17" s="9"/>
      <c r="N17" s="9"/>
      <c r="O17" s="9"/>
    </row>
    <row r="18" spans="1:15" s="23" customFormat="1" ht="23.45" customHeight="1" x14ac:dyDescent="0.2">
      <c r="A18" s="1" t="s">
        <v>104</v>
      </c>
      <c r="B18" s="2"/>
      <c r="C18" s="2"/>
      <c r="D18" s="2"/>
      <c r="E18" s="2"/>
      <c r="F18" s="2"/>
      <c r="G18" s="2"/>
      <c r="H18" s="3"/>
      <c r="I18" s="57"/>
      <c r="J18" s="60"/>
      <c r="K18" s="17"/>
      <c r="L18" s="60"/>
      <c r="M18" s="9"/>
      <c r="N18" s="9"/>
      <c r="O18" s="9"/>
    </row>
    <row r="19" spans="1:15" s="23" customFormat="1" ht="23.45" hidden="1" customHeight="1" x14ac:dyDescent="0.2">
      <c r="A19" s="5" t="s">
        <v>50</v>
      </c>
      <c r="B19" s="2"/>
      <c r="C19" s="2"/>
      <c r="D19" s="2"/>
      <c r="E19" s="2"/>
      <c r="F19" s="2"/>
      <c r="G19" s="2"/>
      <c r="H19" s="3"/>
      <c r="I19" s="57"/>
      <c r="J19" s="62"/>
      <c r="K19" s="17"/>
      <c r="L19" s="62"/>
      <c r="M19" s="9"/>
      <c r="N19" s="9"/>
      <c r="O19" s="9"/>
    </row>
    <row r="20" spans="1:15" s="23" customFormat="1" ht="23.45" customHeight="1" x14ac:dyDescent="0.2">
      <c r="A20" s="5" t="s">
        <v>105</v>
      </c>
      <c r="B20" s="2"/>
      <c r="C20" s="2"/>
      <c r="D20" s="2"/>
      <c r="E20" s="2"/>
      <c r="F20" s="2"/>
      <c r="G20" s="2"/>
      <c r="H20" s="3">
        <v>6</v>
      </c>
      <c r="I20" s="57"/>
      <c r="J20" s="63">
        <v>62762</v>
      </c>
      <c r="K20" s="17"/>
      <c r="L20" s="63">
        <v>422375</v>
      </c>
      <c r="M20" s="9"/>
      <c r="N20" s="9"/>
      <c r="O20" s="9"/>
    </row>
    <row r="21" spans="1:15" s="23" customFormat="1" ht="23.45" customHeight="1" x14ac:dyDescent="0.2">
      <c r="A21" s="1" t="s">
        <v>106</v>
      </c>
      <c r="B21" s="2"/>
      <c r="C21" s="2"/>
      <c r="D21" s="2"/>
      <c r="E21" s="2"/>
      <c r="F21" s="2"/>
      <c r="G21" s="2"/>
      <c r="H21" s="3"/>
      <c r="I21" s="57"/>
      <c r="J21" s="59">
        <f>SUM(J19:J20)</f>
        <v>62762</v>
      </c>
      <c r="K21" s="17"/>
      <c r="L21" s="59">
        <f>SUM(L19:L20)</f>
        <v>422375</v>
      </c>
      <c r="M21" s="9"/>
      <c r="N21" s="9"/>
      <c r="O21" s="9"/>
    </row>
    <row r="22" spans="1:15" s="23" customFormat="1" ht="23.45" customHeight="1" thickBot="1" x14ac:dyDescent="0.25">
      <c r="A22" s="44" t="s">
        <v>39</v>
      </c>
      <c r="B22" s="2"/>
      <c r="C22" s="2"/>
      <c r="D22" s="2"/>
      <c r="E22" s="2"/>
      <c r="F22" s="2"/>
      <c r="G22" s="2"/>
      <c r="H22" s="3"/>
      <c r="I22" s="57"/>
      <c r="J22" s="64">
        <f>SUM(J21,J17)</f>
        <v>332486</v>
      </c>
      <c r="K22" s="17"/>
      <c r="L22" s="64">
        <f>SUM(L21,L17)</f>
        <v>700713</v>
      </c>
      <c r="M22" s="9"/>
      <c r="N22" s="9"/>
      <c r="O22" s="9"/>
    </row>
    <row r="23" spans="1:15" s="23" customFormat="1" ht="23.45" customHeight="1" thickTop="1" x14ac:dyDescent="0.2">
      <c r="A23" s="6"/>
      <c r="B23" s="2"/>
      <c r="C23" s="2"/>
      <c r="D23" s="2"/>
      <c r="E23" s="2"/>
      <c r="F23" s="2"/>
      <c r="G23" s="2"/>
      <c r="H23" s="10"/>
      <c r="I23" s="9"/>
      <c r="J23" s="2"/>
      <c r="K23" s="11"/>
      <c r="M23" s="9"/>
      <c r="N23" s="9"/>
      <c r="O23" s="9"/>
    </row>
    <row r="24" spans="1:15" s="23" customFormat="1" ht="23.45" customHeight="1" x14ac:dyDescent="0.2">
      <c r="A24" s="2" t="s">
        <v>42</v>
      </c>
      <c r="B24" s="2"/>
      <c r="C24" s="2"/>
      <c r="D24" s="2"/>
      <c r="E24" s="2"/>
      <c r="F24" s="2"/>
      <c r="G24" s="2"/>
      <c r="H24" s="3"/>
      <c r="I24" s="2"/>
      <c r="J24" s="2"/>
      <c r="K24" s="11"/>
      <c r="M24" s="9"/>
      <c r="N24" s="9"/>
      <c r="O24" s="9"/>
    </row>
    <row r="25" spans="1:15" s="23" customFormat="1" ht="23.45" customHeight="1" x14ac:dyDescent="0.2">
      <c r="A25" s="9"/>
      <c r="B25" s="9"/>
      <c r="C25" s="9"/>
      <c r="D25" s="9"/>
      <c r="E25" s="9"/>
      <c r="F25" s="9"/>
      <c r="G25" s="9"/>
      <c r="H25" s="10"/>
      <c r="I25" s="9"/>
      <c r="K25" s="11"/>
      <c r="L25" s="7" t="s">
        <v>30</v>
      </c>
      <c r="M25" s="9"/>
      <c r="N25" s="9"/>
      <c r="O25" s="9"/>
    </row>
    <row r="26" spans="1:15" s="23" customFormat="1" ht="23.45" customHeight="1" x14ac:dyDescent="0.2">
      <c r="A26" s="156" t="s">
        <v>94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1"/>
      <c r="M26" s="9"/>
      <c r="N26" s="9"/>
      <c r="O26" s="9"/>
    </row>
    <row r="27" spans="1:15" s="23" customFormat="1" ht="23.45" customHeight="1" x14ac:dyDescent="0.2">
      <c r="A27" s="156" t="s">
        <v>13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1"/>
      <c r="M27" s="9"/>
      <c r="N27" s="9"/>
      <c r="O27" s="9"/>
    </row>
    <row r="28" spans="1:15" s="23" customFormat="1" ht="23.45" customHeight="1" x14ac:dyDescent="0.2">
      <c r="A28" s="44" t="str">
        <f>+A4</f>
        <v>สำหรับงวดสามเดือนสิ้นสุดวันที่ 31 มีนาคม 2562</v>
      </c>
      <c r="B28" s="44"/>
      <c r="C28" s="44"/>
      <c r="D28" s="44"/>
      <c r="E28" s="44"/>
      <c r="F28" s="44"/>
      <c r="G28" s="44"/>
      <c r="H28" s="44"/>
      <c r="I28" s="44"/>
      <c r="J28" s="44"/>
      <c r="K28" s="11"/>
      <c r="M28" s="9"/>
      <c r="N28" s="9"/>
      <c r="O28" s="9"/>
    </row>
    <row r="29" spans="1:15" s="23" customFormat="1" ht="23.45" customHeight="1" x14ac:dyDescent="0.2">
      <c r="A29" s="13"/>
      <c r="B29" s="13"/>
      <c r="C29" s="13"/>
      <c r="D29" s="13"/>
      <c r="E29" s="13"/>
      <c r="F29" s="13"/>
      <c r="G29" s="13"/>
      <c r="H29" s="3"/>
      <c r="I29" s="13"/>
      <c r="K29" s="11"/>
      <c r="L29" s="7" t="s">
        <v>31</v>
      </c>
      <c r="M29" s="9"/>
      <c r="N29" s="9"/>
      <c r="O29" s="9"/>
    </row>
    <row r="30" spans="1:15" s="23" customFormat="1" ht="23.45" customHeight="1" x14ac:dyDescent="0.2">
      <c r="A30" s="2"/>
      <c r="B30" s="2"/>
      <c r="C30" s="2"/>
      <c r="D30" s="2"/>
      <c r="E30" s="13"/>
      <c r="F30" s="13"/>
      <c r="G30" s="2"/>
      <c r="H30" s="52" t="s">
        <v>1</v>
      </c>
      <c r="I30" s="14"/>
      <c r="J30" s="115">
        <v>2562</v>
      </c>
      <c r="K30" s="15"/>
      <c r="L30" s="115">
        <v>2561</v>
      </c>
      <c r="M30" s="9"/>
      <c r="N30" s="9"/>
      <c r="O30" s="9"/>
    </row>
    <row r="31" spans="1:15" s="23" customFormat="1" ht="23.45" customHeight="1" x14ac:dyDescent="0.2">
      <c r="A31" s="1" t="s">
        <v>78</v>
      </c>
      <c r="B31" s="2"/>
      <c r="C31" s="2"/>
      <c r="D31" s="2"/>
      <c r="E31" s="2"/>
      <c r="F31" s="2"/>
      <c r="G31" s="2"/>
      <c r="H31" s="3"/>
      <c r="I31" s="2"/>
      <c r="J31" s="13"/>
      <c r="K31" s="11"/>
      <c r="L31" s="13"/>
      <c r="M31" s="9"/>
      <c r="N31" s="9"/>
      <c r="O31" s="9"/>
    </row>
    <row r="32" spans="1:15" ht="23.45" customHeight="1" x14ac:dyDescent="0.2">
      <c r="A32" s="2" t="s">
        <v>52</v>
      </c>
      <c r="B32" s="2"/>
      <c r="C32" s="2"/>
      <c r="D32" s="2"/>
      <c r="E32" s="2"/>
      <c r="F32" s="2"/>
      <c r="G32" s="2"/>
      <c r="H32" s="3"/>
      <c r="I32" s="2"/>
      <c r="J32" s="57">
        <f>+J17</f>
        <v>269724</v>
      </c>
      <c r="K32" s="17"/>
      <c r="L32" s="2">
        <f>+L17</f>
        <v>278338</v>
      </c>
    </row>
    <row r="33" spans="1:12" ht="23.45" hidden="1" customHeight="1" x14ac:dyDescent="0.2">
      <c r="A33" s="2" t="s">
        <v>50</v>
      </c>
      <c r="B33" s="2"/>
      <c r="C33" s="2"/>
      <c r="D33" s="2"/>
      <c r="E33" s="2"/>
      <c r="F33" s="2"/>
      <c r="G33" s="2"/>
      <c r="H33" s="3"/>
      <c r="I33" s="2"/>
      <c r="J33" s="57"/>
      <c r="K33" s="17"/>
      <c r="L33" s="2"/>
    </row>
    <row r="34" spans="1:12" ht="23.45" customHeight="1" x14ac:dyDescent="0.2">
      <c r="A34" s="2" t="s">
        <v>105</v>
      </c>
      <c r="B34" s="2"/>
      <c r="C34" s="2"/>
      <c r="D34" s="2"/>
      <c r="E34" s="2"/>
      <c r="F34" s="2"/>
      <c r="G34" s="2"/>
      <c r="H34" s="3">
        <v>6</v>
      </c>
      <c r="I34" s="2"/>
      <c r="J34" s="58">
        <f>+J20</f>
        <v>62762</v>
      </c>
      <c r="K34" s="17"/>
      <c r="L34" s="138">
        <f>+L20</f>
        <v>422375</v>
      </c>
    </row>
    <row r="35" spans="1:12" ht="23.45" customHeight="1" x14ac:dyDescent="0.2">
      <c r="A35" s="1" t="s">
        <v>107</v>
      </c>
      <c r="B35" s="2"/>
      <c r="C35" s="2"/>
      <c r="D35" s="2"/>
      <c r="E35" s="2"/>
      <c r="F35" s="2"/>
      <c r="G35" s="2"/>
      <c r="H35" s="3"/>
      <c r="I35" s="2"/>
      <c r="J35" s="26">
        <f>SUM(J32:J34)</f>
        <v>332486</v>
      </c>
      <c r="K35" s="17"/>
      <c r="L35" s="43">
        <f>SUM(L32:L34)</f>
        <v>700713</v>
      </c>
    </row>
    <row r="36" spans="1:12" ht="23.45" customHeight="1" x14ac:dyDescent="0.2">
      <c r="A36" s="2" t="s">
        <v>108</v>
      </c>
      <c r="B36" s="2"/>
      <c r="C36" s="2"/>
      <c r="D36" s="2"/>
      <c r="E36" s="2"/>
      <c r="F36" s="2"/>
      <c r="G36" s="2"/>
      <c r="H36" s="3">
        <v>8</v>
      </c>
      <c r="I36" s="2"/>
      <c r="J36" s="58">
        <v>-409796</v>
      </c>
      <c r="K36" s="17"/>
      <c r="L36" s="58">
        <v>-396245</v>
      </c>
    </row>
    <row r="37" spans="1:12" ht="23.45" customHeight="1" x14ac:dyDescent="0.2">
      <c r="A37" s="1" t="s">
        <v>95</v>
      </c>
      <c r="B37" s="2"/>
      <c r="C37" s="2"/>
      <c r="D37" s="2"/>
      <c r="E37" s="2"/>
      <c r="F37" s="2"/>
      <c r="G37" s="2"/>
      <c r="H37" s="3"/>
      <c r="I37" s="2"/>
      <c r="J37" s="26">
        <f>SUM(J35:J36)</f>
        <v>-77310</v>
      </c>
      <c r="K37" s="17"/>
      <c r="L37" s="43">
        <f>SUM(L35:L36)</f>
        <v>304468</v>
      </c>
    </row>
    <row r="38" spans="1:12" ht="23.45" customHeight="1" x14ac:dyDescent="0.2">
      <c r="A38" s="2" t="s">
        <v>14</v>
      </c>
      <c r="B38" s="2"/>
      <c r="C38" s="2"/>
      <c r="D38" s="2"/>
      <c r="E38" s="2"/>
      <c r="F38" s="2"/>
      <c r="G38" s="2"/>
      <c r="H38" s="3"/>
      <c r="I38" s="2"/>
      <c r="J38" s="45">
        <f>+BS!K18</f>
        <v>21739537</v>
      </c>
      <c r="K38" s="17"/>
      <c r="L38" s="45">
        <v>21337713</v>
      </c>
    </row>
    <row r="39" spans="1:12" ht="23.45" customHeight="1" thickBot="1" x14ac:dyDescent="0.25">
      <c r="A39" s="1" t="s">
        <v>15</v>
      </c>
      <c r="B39" s="2"/>
      <c r="C39" s="2"/>
      <c r="D39" s="2"/>
      <c r="E39" s="2"/>
      <c r="F39" s="2"/>
      <c r="G39" s="2"/>
      <c r="H39" s="3"/>
      <c r="I39" s="2"/>
      <c r="J39" s="35">
        <f>SUM(J37:J38)</f>
        <v>21662227</v>
      </c>
      <c r="K39" s="17"/>
      <c r="L39" s="35">
        <f>SUM(L37:L38)</f>
        <v>21642181</v>
      </c>
    </row>
    <row r="40" spans="1:12" ht="23.45" customHeight="1" thickTop="1" x14ac:dyDescent="0.2">
      <c r="A40" s="2"/>
      <c r="B40" s="2"/>
      <c r="C40" s="2"/>
      <c r="D40" s="2"/>
      <c r="E40" s="2"/>
      <c r="F40" s="2"/>
      <c r="G40" s="2"/>
      <c r="H40" s="3"/>
      <c r="I40" s="2"/>
    </row>
    <row r="41" spans="1:12" ht="23.45" customHeight="1" x14ac:dyDescent="0.2">
      <c r="A41" s="2" t="s">
        <v>42</v>
      </c>
      <c r="B41" s="2"/>
      <c r="C41" s="2"/>
      <c r="D41" s="2"/>
      <c r="E41" s="2"/>
      <c r="F41" s="2"/>
      <c r="G41" s="2"/>
      <c r="H41" s="3"/>
      <c r="I41" s="2"/>
    </row>
    <row r="42" spans="1:12" ht="23.45" customHeight="1" x14ac:dyDescent="0.2">
      <c r="L42" s="7" t="s">
        <v>30</v>
      </c>
    </row>
    <row r="43" spans="1:12" ht="23.45" customHeight="1" x14ac:dyDescent="0.2">
      <c r="A43" s="156" t="s">
        <v>94</v>
      </c>
      <c r="B43" s="156"/>
      <c r="C43" s="156"/>
      <c r="D43" s="156"/>
      <c r="E43" s="156"/>
      <c r="F43" s="156"/>
      <c r="G43" s="156"/>
      <c r="H43" s="156"/>
      <c r="I43" s="156"/>
      <c r="J43" s="156"/>
    </row>
    <row r="44" spans="1:12" ht="23.45" customHeight="1" x14ac:dyDescent="0.2">
      <c r="A44" s="156" t="s">
        <v>16</v>
      </c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12" ht="23.45" customHeight="1" x14ac:dyDescent="0.2">
      <c r="A45" s="44" t="str">
        <f>+A28</f>
        <v>สำหรับงวดสามเดือนสิ้นสุดวันที่ 31 มีนาคม 2562</v>
      </c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3.45" customHeight="1" x14ac:dyDescent="0.2">
      <c r="A46" s="13"/>
      <c r="B46" s="13"/>
      <c r="C46" s="13"/>
      <c r="D46" s="13"/>
      <c r="E46" s="13"/>
      <c r="F46" s="13"/>
      <c r="G46" s="13"/>
      <c r="H46" s="3"/>
      <c r="I46" s="13"/>
      <c r="L46" s="7" t="s">
        <v>31</v>
      </c>
    </row>
    <row r="47" spans="1:12" ht="23.45" customHeight="1" x14ac:dyDescent="0.2">
      <c r="B47" s="2"/>
      <c r="C47" s="2"/>
      <c r="D47" s="2"/>
      <c r="E47" s="2"/>
      <c r="F47" s="2"/>
      <c r="G47" s="2"/>
      <c r="H47" s="52"/>
      <c r="I47" s="14"/>
      <c r="J47" s="115">
        <v>2562</v>
      </c>
      <c r="L47" s="115">
        <v>2561</v>
      </c>
    </row>
    <row r="48" spans="1:12" ht="23.45" customHeight="1" x14ac:dyDescent="0.2">
      <c r="A48" s="1" t="s">
        <v>17</v>
      </c>
      <c r="B48" s="2"/>
      <c r="C48" s="2"/>
      <c r="D48" s="2"/>
      <c r="E48" s="2"/>
      <c r="F48" s="2"/>
      <c r="G48" s="2"/>
      <c r="H48" s="52"/>
      <c r="I48" s="14"/>
      <c r="J48" s="115"/>
      <c r="L48" s="115"/>
    </row>
    <row r="49" spans="1:12" ht="23.45" customHeight="1" x14ac:dyDescent="0.2">
      <c r="A49" s="19" t="s">
        <v>39</v>
      </c>
      <c r="B49" s="19"/>
      <c r="C49" s="19"/>
      <c r="D49" s="19"/>
      <c r="E49" s="19"/>
      <c r="F49" s="2"/>
      <c r="G49" s="2"/>
      <c r="H49" s="3"/>
      <c r="I49" s="2"/>
      <c r="J49" s="24">
        <f>+J35</f>
        <v>332486</v>
      </c>
      <c r="K49" s="17"/>
      <c r="L49" s="24">
        <f>+L35</f>
        <v>700713</v>
      </c>
    </row>
    <row r="50" spans="1:12" s="18" customFormat="1" ht="23.45" customHeight="1" x14ac:dyDescent="0.2">
      <c r="A50" s="19" t="s">
        <v>109</v>
      </c>
      <c r="B50" s="19"/>
      <c r="C50" s="19"/>
      <c r="D50" s="19"/>
      <c r="E50" s="19"/>
      <c r="F50" s="19"/>
      <c r="G50" s="19"/>
      <c r="H50" s="20"/>
      <c r="I50" s="19"/>
      <c r="J50" s="25"/>
      <c r="K50" s="21"/>
      <c r="L50" s="25"/>
    </row>
    <row r="51" spans="1:12" ht="23.45" customHeight="1" x14ac:dyDescent="0.2">
      <c r="A51" s="2" t="s">
        <v>120</v>
      </c>
      <c r="B51" s="2"/>
      <c r="C51" s="2"/>
      <c r="D51" s="2"/>
      <c r="E51" s="2"/>
      <c r="F51" s="2"/>
      <c r="G51" s="2"/>
      <c r="H51" s="3"/>
      <c r="I51" s="2"/>
      <c r="J51" s="26"/>
      <c r="K51" s="17"/>
      <c r="L51" s="26"/>
    </row>
    <row r="52" spans="1:12" ht="23.45" customHeight="1" x14ac:dyDescent="0.2">
      <c r="A52" s="2" t="s">
        <v>51</v>
      </c>
      <c r="B52" s="2"/>
      <c r="C52" s="2"/>
      <c r="D52" s="2"/>
      <c r="E52" s="2"/>
      <c r="F52" s="2"/>
      <c r="G52" s="2"/>
      <c r="H52" s="3"/>
      <c r="I52" s="2"/>
      <c r="J52" s="26">
        <v>-213850</v>
      </c>
      <c r="K52" s="17"/>
      <c r="L52" s="26">
        <v>-182002</v>
      </c>
    </row>
    <row r="53" spans="1:12" ht="23.45" customHeight="1" x14ac:dyDescent="0.2">
      <c r="A53" s="2" t="s">
        <v>84</v>
      </c>
      <c r="B53" s="2"/>
      <c r="C53" s="2"/>
      <c r="D53" s="2"/>
      <c r="E53" s="2"/>
      <c r="F53" s="2"/>
      <c r="G53" s="2"/>
      <c r="H53" s="3"/>
      <c r="I53" s="2"/>
      <c r="J53" s="26">
        <v>113009</v>
      </c>
      <c r="K53" s="17"/>
      <c r="L53" s="26">
        <v>186878</v>
      </c>
    </row>
    <row r="54" spans="1:12" ht="23.45" customHeight="1" x14ac:dyDescent="0.2">
      <c r="A54" s="2" t="s">
        <v>79</v>
      </c>
      <c r="B54" s="2"/>
      <c r="C54" s="2"/>
      <c r="D54" s="2"/>
      <c r="E54" s="2"/>
      <c r="F54" s="2"/>
      <c r="G54" s="2"/>
      <c r="H54" s="3"/>
      <c r="I54" s="2"/>
      <c r="J54" s="24">
        <v>-2982</v>
      </c>
      <c r="K54" s="17"/>
      <c r="L54" s="24">
        <v>-3361</v>
      </c>
    </row>
    <row r="55" spans="1:12" ht="23.45" customHeight="1" x14ac:dyDescent="0.2">
      <c r="A55" s="6" t="s">
        <v>80</v>
      </c>
      <c r="B55" s="2"/>
      <c r="C55" s="2"/>
      <c r="D55" s="2"/>
      <c r="E55" s="2"/>
      <c r="F55" s="2"/>
      <c r="G55" s="2"/>
      <c r="H55" s="3"/>
      <c r="I55" s="2"/>
      <c r="J55" s="24">
        <v>318</v>
      </c>
      <c r="K55" s="17"/>
      <c r="L55" s="24">
        <v>326</v>
      </c>
    </row>
    <row r="56" spans="1:12" ht="23.45" customHeight="1" x14ac:dyDescent="0.2">
      <c r="A56" s="2" t="s">
        <v>110</v>
      </c>
      <c r="B56" s="2"/>
      <c r="C56" s="2"/>
      <c r="D56" s="2"/>
      <c r="E56" s="2"/>
      <c r="F56" s="2"/>
      <c r="G56" s="2"/>
      <c r="H56" s="3"/>
      <c r="I56" s="2"/>
      <c r="J56" s="24">
        <v>0</v>
      </c>
      <c r="K56" s="17"/>
      <c r="L56" s="24">
        <v>-1</v>
      </c>
    </row>
    <row r="57" spans="1:12" ht="23.45" customHeight="1" x14ac:dyDescent="0.2">
      <c r="A57" s="2" t="s">
        <v>81</v>
      </c>
      <c r="B57" s="2"/>
      <c r="C57" s="2"/>
      <c r="D57" s="2"/>
      <c r="E57" s="2"/>
      <c r="F57" s="2"/>
      <c r="G57" s="2"/>
      <c r="H57" s="3"/>
      <c r="I57" s="2"/>
      <c r="J57" s="24">
        <v>-275898</v>
      </c>
      <c r="K57" s="17"/>
      <c r="L57" s="24">
        <v>-284364</v>
      </c>
    </row>
    <row r="58" spans="1:12" ht="23.45" customHeight="1" x14ac:dyDescent="0.2">
      <c r="A58" s="2" t="s">
        <v>125</v>
      </c>
      <c r="B58" s="2"/>
      <c r="C58" s="2"/>
      <c r="D58" s="2"/>
      <c r="E58" s="2"/>
      <c r="F58" s="2"/>
      <c r="G58" s="2"/>
      <c r="H58" s="3"/>
      <c r="I58" s="2"/>
      <c r="J58" s="24">
        <v>384753</v>
      </c>
      <c r="K58" s="17"/>
      <c r="L58" s="24">
        <v>411111</v>
      </c>
    </row>
    <row r="59" spans="1:12" ht="23.45" customHeight="1" x14ac:dyDescent="0.2">
      <c r="A59" s="2" t="s">
        <v>116</v>
      </c>
      <c r="B59" s="4"/>
      <c r="C59" s="4"/>
      <c r="D59" s="4"/>
      <c r="E59" s="4"/>
      <c r="F59" s="4"/>
      <c r="G59" s="4"/>
      <c r="H59" s="8"/>
      <c r="I59" s="4"/>
      <c r="J59" s="26">
        <v>-62762</v>
      </c>
      <c r="K59" s="17"/>
      <c r="L59" s="26">
        <v>-422375</v>
      </c>
    </row>
    <row r="60" spans="1:12" ht="23.45" customHeight="1" x14ac:dyDescent="0.2">
      <c r="A60" s="1" t="s">
        <v>111</v>
      </c>
      <c r="B60" s="2"/>
      <c r="C60" s="2"/>
      <c r="D60" s="2"/>
      <c r="E60" s="2"/>
      <c r="F60" s="2"/>
      <c r="G60" s="2"/>
      <c r="H60" s="3"/>
      <c r="I60" s="2"/>
      <c r="J60" s="27">
        <f>SUM(J49:J59)</f>
        <v>275074</v>
      </c>
      <c r="K60" s="17"/>
      <c r="L60" s="27">
        <f>SUM(L49:L59)</f>
        <v>406925</v>
      </c>
    </row>
    <row r="61" spans="1:12" ht="23.45" customHeight="1" x14ac:dyDescent="0.2">
      <c r="A61" s="1" t="s">
        <v>82</v>
      </c>
      <c r="B61" s="2"/>
      <c r="C61" s="2"/>
      <c r="D61" s="2"/>
      <c r="E61" s="2"/>
      <c r="F61" s="2"/>
      <c r="G61" s="2"/>
      <c r="H61" s="3"/>
      <c r="I61" s="2"/>
      <c r="J61" s="26"/>
      <c r="K61" s="17"/>
      <c r="L61" s="26"/>
    </row>
    <row r="62" spans="1:12" ht="23.45" customHeight="1" x14ac:dyDescent="0.2">
      <c r="A62" s="2" t="s">
        <v>123</v>
      </c>
      <c r="B62" s="2"/>
      <c r="C62" s="2"/>
      <c r="D62" s="2"/>
      <c r="E62" s="2"/>
      <c r="F62" s="2"/>
      <c r="G62" s="2"/>
      <c r="H62" s="3"/>
      <c r="I62" s="2"/>
      <c r="J62" s="139">
        <v>-409796</v>
      </c>
      <c r="K62" s="17"/>
      <c r="L62" s="139">
        <v>-396245</v>
      </c>
    </row>
    <row r="63" spans="1:12" ht="23.45" customHeight="1" x14ac:dyDescent="0.2">
      <c r="A63" s="1" t="s">
        <v>83</v>
      </c>
      <c r="B63" s="2"/>
      <c r="C63" s="2"/>
      <c r="D63" s="2"/>
      <c r="E63" s="2"/>
      <c r="F63" s="2"/>
      <c r="G63" s="2"/>
      <c r="H63" s="3"/>
      <c r="I63" s="2"/>
      <c r="J63" s="139">
        <f>SUM(J62)</f>
        <v>-409796</v>
      </c>
      <c r="K63" s="17"/>
      <c r="L63" s="139">
        <f>SUM(L62)</f>
        <v>-396245</v>
      </c>
    </row>
    <row r="64" spans="1:12" ht="23.45" customHeight="1" x14ac:dyDescent="0.2">
      <c r="A64" s="1" t="s">
        <v>112</v>
      </c>
      <c r="B64" s="2"/>
      <c r="C64" s="2"/>
      <c r="D64" s="2"/>
      <c r="E64" s="2"/>
      <c r="F64" s="2"/>
      <c r="G64" s="2"/>
      <c r="H64" s="3"/>
      <c r="I64" s="2"/>
      <c r="J64" s="24">
        <f>SUM(J63,J60)</f>
        <v>-134722</v>
      </c>
      <c r="K64" s="17"/>
      <c r="L64" s="24">
        <f>SUM(L63,L60)</f>
        <v>10680</v>
      </c>
    </row>
    <row r="65" spans="1:15" ht="23.45" customHeight="1" x14ac:dyDescent="0.2">
      <c r="A65" s="2" t="s">
        <v>113</v>
      </c>
      <c r="B65" s="2"/>
      <c r="C65" s="2"/>
      <c r="D65" s="2"/>
      <c r="E65" s="2"/>
      <c r="F65" s="2"/>
      <c r="G65" s="2"/>
      <c r="H65" s="3"/>
      <c r="I65" s="2"/>
      <c r="J65" s="28">
        <v>212369</v>
      </c>
      <c r="K65" s="17"/>
      <c r="L65" s="28">
        <v>1096</v>
      </c>
    </row>
    <row r="66" spans="1:15" ht="23.45" customHeight="1" thickBot="1" x14ac:dyDescent="0.25">
      <c r="A66" s="1" t="s">
        <v>114</v>
      </c>
      <c r="B66" s="2"/>
      <c r="C66" s="2"/>
      <c r="D66" s="2"/>
      <c r="E66" s="2" t="s">
        <v>28</v>
      </c>
      <c r="F66" s="2"/>
      <c r="G66" s="2"/>
      <c r="H66" s="3"/>
      <c r="I66" s="2"/>
      <c r="J66" s="29">
        <f>SUM(J64:J65)</f>
        <v>77647</v>
      </c>
      <c r="K66" s="17"/>
      <c r="L66" s="29">
        <f>SUM(L64:L65)</f>
        <v>11776</v>
      </c>
    </row>
    <row r="67" spans="1:15" ht="23.45" customHeight="1" thickTop="1" x14ac:dyDescent="0.2">
      <c r="A67" s="2"/>
      <c r="B67" s="2"/>
      <c r="C67" s="2"/>
      <c r="D67" s="2"/>
      <c r="E67" s="2"/>
      <c r="F67" s="2"/>
      <c r="G67" s="2"/>
      <c r="H67" s="3"/>
      <c r="I67" s="2"/>
      <c r="J67" s="143">
        <f>+J66-BS!I11</f>
        <v>0</v>
      </c>
      <c r="K67" s="17"/>
    </row>
    <row r="68" spans="1:15" s="2" customFormat="1" ht="23.45" customHeight="1" x14ac:dyDescent="0.2">
      <c r="A68" s="2" t="s">
        <v>42</v>
      </c>
      <c r="H68" s="3"/>
      <c r="K68" s="11"/>
      <c r="L68" s="23"/>
      <c r="M68" s="9"/>
      <c r="N68" s="9"/>
      <c r="O68" s="9"/>
    </row>
    <row r="69" spans="1:15" s="2" customFormat="1" ht="23.45" customHeight="1" x14ac:dyDescent="0.2">
      <c r="H69" s="3"/>
      <c r="K69" s="11"/>
      <c r="L69" s="23"/>
      <c r="M69" s="9"/>
      <c r="N69" s="9"/>
      <c r="O69" s="9"/>
    </row>
    <row r="70" spans="1:15" s="2" customFormat="1" ht="23.45" customHeight="1" x14ac:dyDescent="0.2">
      <c r="K70" s="11"/>
      <c r="L70" s="23"/>
      <c r="M70" s="9"/>
      <c r="N70" s="9"/>
      <c r="O70" s="9"/>
    </row>
    <row r="71" spans="1:15" s="2" customFormat="1" ht="23.45" customHeight="1" x14ac:dyDescent="0.2">
      <c r="K71" s="11"/>
      <c r="L71" s="23"/>
      <c r="M71" s="9"/>
      <c r="N71" s="9"/>
      <c r="O71" s="9"/>
    </row>
    <row r="72" spans="1:15" s="2" customFormat="1" ht="23.45" customHeight="1" x14ac:dyDescent="0.2">
      <c r="K72" s="11"/>
      <c r="L72" s="23"/>
      <c r="M72" s="9"/>
      <c r="N72" s="9"/>
      <c r="O72" s="9"/>
    </row>
    <row r="73" spans="1:15" ht="23.45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15" ht="23.45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</sheetData>
  <mergeCells count="6">
    <mergeCell ref="A43:J43"/>
    <mergeCell ref="A44:J44"/>
    <mergeCell ref="A2:J2"/>
    <mergeCell ref="A3:J3"/>
    <mergeCell ref="A26:J26"/>
    <mergeCell ref="A27:J27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6383" man="1"/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8CC1-2FB0-4920-9557-F48C45372484}">
  <dimension ref="A1:O33"/>
  <sheetViews>
    <sheetView showGridLines="0" view="pageBreakPreview" topLeftCell="A11" zoomScaleNormal="140" zoomScaleSheetLayoutView="100" workbookViewId="0">
      <selection activeCell="H24" sqref="H24"/>
    </sheetView>
  </sheetViews>
  <sheetFormatPr defaultRowHeight="22.5" customHeight="1" x14ac:dyDescent="0.2"/>
  <cols>
    <col min="1" max="3" width="9.140625" style="9"/>
    <col min="4" max="4" width="11" style="9" customWidth="1"/>
    <col min="5" max="5" width="9" style="9" customWidth="1"/>
    <col min="6" max="6" width="5.5703125" style="9" customWidth="1"/>
    <col min="7" max="7" width="1.7109375" style="9" hidden="1" customWidth="1"/>
    <col min="8" max="8" width="11.5703125" style="9" customWidth="1"/>
    <col min="9" max="9" width="0.85546875" style="9" customWidth="1"/>
    <col min="10" max="10" width="11.5703125" style="9" customWidth="1"/>
    <col min="11" max="11" width="0.85546875" style="9" customWidth="1"/>
    <col min="12" max="12" width="11.5703125" style="9" customWidth="1"/>
    <col min="13" max="13" width="0.85546875" style="9" customWidth="1"/>
    <col min="14" max="14" width="11.5703125" style="9" customWidth="1"/>
    <col min="15" max="15" width="0.85546875" style="9" customWidth="1"/>
    <col min="16" max="16384" width="9.140625" style="9"/>
  </cols>
  <sheetData>
    <row r="1" spans="1:15" ht="22.5" customHeight="1" x14ac:dyDescent="0.2">
      <c r="A1" s="2"/>
      <c r="B1" s="2"/>
      <c r="C1" s="2"/>
      <c r="D1" s="2"/>
      <c r="E1" s="2"/>
      <c r="F1" s="2"/>
      <c r="G1" s="2"/>
      <c r="H1" s="7"/>
      <c r="L1" s="7"/>
      <c r="N1" s="7" t="s">
        <v>30</v>
      </c>
    </row>
    <row r="2" spans="1:15" ht="22.5" customHeight="1" x14ac:dyDescent="0.2">
      <c r="A2" s="71" t="s">
        <v>94</v>
      </c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</row>
    <row r="3" spans="1:15" ht="22.5" customHeight="1" x14ac:dyDescent="0.2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  <c r="O3" s="1"/>
    </row>
    <row r="4" spans="1:15" ht="22.5" customHeight="1" x14ac:dyDescent="0.2">
      <c r="A4" s="44" t="s">
        <v>65</v>
      </c>
      <c r="B4" s="1"/>
      <c r="C4" s="44"/>
      <c r="D4" s="44"/>
      <c r="E4" s="44"/>
      <c r="F4" s="44"/>
      <c r="G4" s="44"/>
      <c r="H4" s="44"/>
      <c r="I4" s="44"/>
      <c r="J4" s="44"/>
      <c r="L4" s="44"/>
      <c r="M4" s="44"/>
      <c r="N4" s="44"/>
      <c r="O4" s="44"/>
    </row>
    <row r="5" spans="1:15" ht="22.5" customHeight="1" x14ac:dyDescent="0.2">
      <c r="A5" s="13"/>
      <c r="B5" s="13"/>
      <c r="C5" s="13"/>
      <c r="D5" s="13"/>
      <c r="E5" s="13"/>
      <c r="F5" s="13"/>
      <c r="G5" s="13"/>
      <c r="H5" s="116"/>
      <c r="I5" s="111"/>
      <c r="L5" s="116"/>
      <c r="M5" s="111"/>
      <c r="N5" s="116" t="s">
        <v>36</v>
      </c>
      <c r="O5" s="111"/>
    </row>
    <row r="6" spans="1:15" ht="22.5" customHeight="1" x14ac:dyDescent="0.2">
      <c r="A6" s="13"/>
      <c r="B6" s="13"/>
      <c r="C6" s="13"/>
      <c r="D6" s="13"/>
      <c r="E6" s="13"/>
      <c r="F6" s="13"/>
      <c r="G6" s="112"/>
      <c r="H6" s="117">
        <v>2562</v>
      </c>
      <c r="I6" s="112"/>
      <c r="J6" s="117">
        <v>2561</v>
      </c>
      <c r="L6" s="117">
        <v>2560</v>
      </c>
      <c r="M6" s="112"/>
      <c r="N6" s="117">
        <v>2559</v>
      </c>
      <c r="O6" s="112"/>
    </row>
    <row r="7" spans="1:15" ht="22.5" customHeight="1" x14ac:dyDescent="0.2">
      <c r="A7" s="1" t="s">
        <v>18</v>
      </c>
      <c r="B7" s="2"/>
      <c r="C7" s="2"/>
      <c r="D7" s="2"/>
      <c r="E7" s="2"/>
      <c r="F7" s="15"/>
      <c r="G7" s="15"/>
      <c r="H7" s="118"/>
      <c r="I7" s="13"/>
      <c r="J7" s="118"/>
      <c r="L7" s="118"/>
      <c r="M7" s="13"/>
      <c r="N7" s="118"/>
      <c r="O7" s="13"/>
    </row>
    <row r="8" spans="1:15" ht="22.5" customHeight="1" x14ac:dyDescent="0.2">
      <c r="A8" s="2" t="s">
        <v>19</v>
      </c>
      <c r="B8" s="2"/>
      <c r="C8" s="2"/>
      <c r="D8" s="2"/>
      <c r="E8" s="2"/>
      <c r="F8" s="53"/>
      <c r="G8" s="53"/>
      <c r="H8" s="119">
        <f>BS!K24</f>
        <v>10.424099999999999</v>
      </c>
      <c r="I8" s="2"/>
      <c r="J8" s="119">
        <v>10.231400000000001</v>
      </c>
      <c r="L8" s="119">
        <v>9.9970999999999997</v>
      </c>
      <c r="M8" s="2"/>
      <c r="N8" s="119">
        <v>10.1747</v>
      </c>
      <c r="O8" s="2"/>
    </row>
    <row r="9" spans="1:15" ht="22.5" customHeight="1" x14ac:dyDescent="0.2">
      <c r="A9" s="2" t="s">
        <v>20</v>
      </c>
      <c r="B9" s="2"/>
      <c r="C9" s="2"/>
      <c r="D9" s="2"/>
      <c r="E9" s="2"/>
      <c r="F9" s="54"/>
      <c r="G9" s="54"/>
      <c r="H9" s="120"/>
      <c r="I9" s="2"/>
      <c r="J9" s="120"/>
      <c r="L9" s="120"/>
      <c r="M9" s="2"/>
      <c r="N9" s="120"/>
      <c r="O9" s="2"/>
    </row>
    <row r="10" spans="1:15" ht="22.5" customHeight="1" x14ac:dyDescent="0.2">
      <c r="A10" s="2" t="s">
        <v>53</v>
      </c>
      <c r="B10" s="2"/>
      <c r="C10" s="2"/>
      <c r="D10" s="2"/>
      <c r="E10" s="2"/>
      <c r="F10" s="54"/>
      <c r="G10" s="54"/>
      <c r="H10" s="120">
        <f>ROUND(PL!J17/BS!$I$25,4)</f>
        <v>0.1293</v>
      </c>
      <c r="I10" s="2"/>
      <c r="J10" s="120">
        <v>0.13350000000000001</v>
      </c>
      <c r="L10" s="120">
        <v>0.13639999999999999</v>
      </c>
      <c r="M10" s="2"/>
      <c r="N10" s="120">
        <v>0.14119999999999999</v>
      </c>
      <c r="O10" s="2"/>
    </row>
    <row r="11" spans="1:15" ht="22.5" customHeight="1" x14ac:dyDescent="0.2">
      <c r="A11" s="2" t="s">
        <v>117</v>
      </c>
      <c r="B11" s="2"/>
      <c r="C11" s="2"/>
      <c r="D11" s="2"/>
      <c r="E11" s="2"/>
      <c r="F11" s="54"/>
      <c r="G11" s="54"/>
      <c r="H11" s="121">
        <f>ROUND(PL!J21/BS!$I$25,4)</f>
        <v>3.0099999999999998E-2</v>
      </c>
      <c r="I11" s="2"/>
      <c r="J11" s="121">
        <v>0.20250000000000001</v>
      </c>
      <c r="L11" s="121">
        <v>0.17730000000000001</v>
      </c>
      <c r="M11" s="2"/>
      <c r="N11" s="121">
        <v>4.41E-2</v>
      </c>
      <c r="O11" s="2"/>
    </row>
    <row r="12" spans="1:15" ht="22.5" customHeight="1" x14ac:dyDescent="0.2">
      <c r="A12" s="2" t="s">
        <v>47</v>
      </c>
      <c r="B12" s="2"/>
      <c r="C12" s="2"/>
      <c r="D12" s="2"/>
      <c r="E12" s="2"/>
      <c r="F12" s="54"/>
      <c r="G12" s="54"/>
      <c r="H12" s="140">
        <f>SUM(H10:H11)</f>
        <v>0.15939999999999999</v>
      </c>
      <c r="I12" s="2"/>
      <c r="J12" s="120">
        <f>SUM(J10:J11)</f>
        <v>0.33600000000000002</v>
      </c>
      <c r="L12" s="140">
        <f>SUM(L10:L11)</f>
        <v>0.31369999999999998</v>
      </c>
      <c r="M12" s="2"/>
      <c r="N12" s="140">
        <f>SUM(N10:N11)</f>
        <v>0.18529999999999999</v>
      </c>
      <c r="O12" s="2"/>
    </row>
    <row r="13" spans="1:15" ht="22.5" customHeight="1" x14ac:dyDescent="0.2">
      <c r="A13" s="2" t="s">
        <v>115</v>
      </c>
      <c r="B13" s="2"/>
      <c r="C13" s="2"/>
      <c r="D13" s="2"/>
      <c r="E13" s="2"/>
      <c r="F13" s="54"/>
      <c r="G13" s="54"/>
      <c r="H13" s="121">
        <f>ROUND(PL!J36/BS!$I$25,4)</f>
        <v>-0.19650000000000001</v>
      </c>
      <c r="I13" s="2"/>
      <c r="J13" s="120">
        <v>-0.19</v>
      </c>
      <c r="L13" s="140">
        <v>-0.12</v>
      </c>
      <c r="M13" s="2"/>
      <c r="N13" s="140">
        <v>-0.115</v>
      </c>
      <c r="O13" s="2"/>
    </row>
    <row r="14" spans="1:15" ht="22.5" customHeight="1" thickBot="1" x14ac:dyDescent="0.25">
      <c r="A14" s="2" t="s">
        <v>21</v>
      </c>
      <c r="B14" s="2"/>
      <c r="C14" s="2"/>
      <c r="D14" s="2"/>
      <c r="E14" s="2"/>
      <c r="F14" s="54"/>
      <c r="G14" s="54"/>
      <c r="H14" s="141">
        <f>SUM(H8,H12:H13)</f>
        <v>10.386999999999999</v>
      </c>
      <c r="I14" s="2"/>
      <c r="J14" s="122">
        <f>SUM(J8,J12:J13)</f>
        <v>10.377400000000002</v>
      </c>
      <c r="L14" s="141">
        <f>SUM(L8,L12:L13)</f>
        <v>10.190800000000001</v>
      </c>
      <c r="M14" s="2"/>
      <c r="N14" s="141">
        <f>SUM(N8,N12:N13)</f>
        <v>10.244999999999999</v>
      </c>
      <c r="O14" s="2"/>
    </row>
    <row r="15" spans="1:15" ht="22.5" customHeight="1" thickTop="1" x14ac:dyDescent="0.2">
      <c r="A15" s="1"/>
      <c r="B15" s="2"/>
      <c r="C15" s="2"/>
      <c r="D15" s="2"/>
      <c r="E15" s="2"/>
      <c r="F15" s="2"/>
      <c r="G15" s="2"/>
      <c r="H15" s="149">
        <f>H14-BS!I24</f>
        <v>0</v>
      </c>
      <c r="I15" s="2"/>
      <c r="J15" s="123"/>
      <c r="L15" s="123"/>
      <c r="M15" s="2"/>
      <c r="N15" s="123"/>
      <c r="O15" s="2"/>
    </row>
    <row r="16" spans="1:15" ht="22.5" customHeight="1" x14ac:dyDescent="0.2">
      <c r="A16" s="1" t="s">
        <v>48</v>
      </c>
      <c r="B16" s="2"/>
      <c r="C16" s="2"/>
      <c r="D16" s="2"/>
      <c r="E16" s="2"/>
      <c r="F16" s="22"/>
      <c r="G16" s="22"/>
      <c r="H16" s="124"/>
      <c r="I16" s="2"/>
      <c r="J16" s="124"/>
      <c r="L16" s="124"/>
      <c r="M16" s="2"/>
      <c r="N16" s="124"/>
      <c r="O16" s="2"/>
    </row>
    <row r="17" spans="1:15" ht="22.5" customHeight="1" x14ac:dyDescent="0.2">
      <c r="A17" s="1" t="s">
        <v>43</v>
      </c>
      <c r="B17" s="2"/>
      <c r="C17" s="2"/>
      <c r="D17" s="2"/>
      <c r="E17" s="2"/>
      <c r="F17" s="22"/>
      <c r="G17" s="22"/>
      <c r="H17" s="125">
        <f>ROUNDDOWN(PL!J22*100/SFI!$H$25,2)</f>
        <v>1.53</v>
      </c>
      <c r="I17" s="2"/>
      <c r="J17" s="125">
        <v>3.27</v>
      </c>
      <c r="L17" s="125">
        <v>3.12</v>
      </c>
      <c r="M17" s="2"/>
      <c r="N17" s="125">
        <v>1.82</v>
      </c>
      <c r="O17" s="2"/>
    </row>
    <row r="18" spans="1:15" ht="22.5" customHeight="1" x14ac:dyDescent="0.2">
      <c r="A18" s="2"/>
      <c r="B18" s="2"/>
      <c r="C18" s="2"/>
      <c r="D18" s="2"/>
      <c r="E18" s="2"/>
      <c r="F18" s="22"/>
      <c r="G18" s="22"/>
      <c r="H18" s="126"/>
      <c r="I18" s="2"/>
      <c r="J18" s="126"/>
      <c r="L18" s="126"/>
      <c r="M18" s="2"/>
      <c r="N18" s="126"/>
      <c r="O18" s="2"/>
    </row>
    <row r="19" spans="1:15" ht="22.5" customHeight="1" x14ac:dyDescent="0.2">
      <c r="A19" s="113" t="s">
        <v>22</v>
      </c>
      <c r="B19" s="4"/>
      <c r="C19" s="4"/>
      <c r="D19" s="4"/>
      <c r="E19" s="4"/>
      <c r="F19" s="4"/>
      <c r="G19" s="4"/>
      <c r="H19" s="127"/>
      <c r="I19" s="4"/>
      <c r="J19" s="127"/>
      <c r="L19" s="127"/>
      <c r="M19" s="4"/>
      <c r="N19" s="127"/>
      <c r="O19" s="4"/>
    </row>
    <row r="20" spans="1:15" ht="22.5" customHeight="1" x14ac:dyDescent="0.2">
      <c r="A20" s="4" t="s">
        <v>32</v>
      </c>
      <c r="B20" s="4"/>
      <c r="C20" s="4"/>
      <c r="D20" s="4"/>
      <c r="E20" s="4"/>
      <c r="F20" s="4"/>
      <c r="G20" s="4"/>
      <c r="H20" s="127">
        <f>BS!I22</f>
        <v>21662227</v>
      </c>
      <c r="I20" s="4"/>
      <c r="J20" s="127">
        <v>21642181</v>
      </c>
      <c r="L20" s="127">
        <v>21253062</v>
      </c>
      <c r="M20" s="4"/>
      <c r="N20" s="127">
        <v>21365981</v>
      </c>
      <c r="O20" s="4"/>
    </row>
    <row r="21" spans="1:15" ht="22.5" customHeight="1" x14ac:dyDescent="0.2">
      <c r="A21" s="4" t="s">
        <v>23</v>
      </c>
      <c r="B21" s="4"/>
      <c r="C21" s="4"/>
      <c r="D21" s="4"/>
      <c r="E21" s="4"/>
      <c r="F21" s="4"/>
      <c r="G21" s="4"/>
      <c r="H21" s="128">
        <f>ROUND(PL!J16*100/SFI!$H$25,2)</f>
        <v>0.03</v>
      </c>
      <c r="I21" s="4"/>
      <c r="J21" s="128">
        <v>0.03</v>
      </c>
      <c r="L21" s="128">
        <v>0.04</v>
      </c>
      <c r="M21" s="4"/>
      <c r="N21" s="128">
        <v>0.03</v>
      </c>
      <c r="O21" s="4"/>
    </row>
    <row r="22" spans="1:15" ht="22.5" customHeight="1" x14ac:dyDescent="0.2">
      <c r="A22" s="4" t="s">
        <v>44</v>
      </c>
      <c r="B22" s="4"/>
      <c r="C22" s="4"/>
      <c r="D22" s="4"/>
      <c r="E22" s="4"/>
      <c r="F22" s="114"/>
      <c r="G22" s="114"/>
      <c r="H22" s="129"/>
      <c r="I22" s="4"/>
      <c r="J22" s="129"/>
      <c r="L22" s="129"/>
      <c r="M22" s="4"/>
      <c r="N22" s="129"/>
      <c r="O22" s="4"/>
    </row>
    <row r="23" spans="1:15" ht="22.5" customHeight="1" x14ac:dyDescent="0.2">
      <c r="A23" s="2" t="s">
        <v>121</v>
      </c>
      <c r="B23" s="4"/>
      <c r="C23" s="4"/>
      <c r="D23" s="4"/>
      <c r="E23" s="4"/>
      <c r="F23" s="114"/>
      <c r="G23" s="114"/>
      <c r="H23" s="128">
        <f>ROUND(PL!J9*100/SFI!$H$25,2)</f>
        <v>1.28</v>
      </c>
      <c r="I23" s="4"/>
      <c r="J23" s="128">
        <v>1.33</v>
      </c>
      <c r="L23" s="128">
        <v>1.39</v>
      </c>
      <c r="M23" s="4"/>
      <c r="N23" s="128">
        <v>1.41</v>
      </c>
      <c r="O23" s="4"/>
    </row>
    <row r="24" spans="1:15" ht="22.5" customHeight="1" x14ac:dyDescent="0.2">
      <c r="A24" s="2" t="s">
        <v>44</v>
      </c>
      <c r="B24" s="2"/>
      <c r="C24" s="2"/>
      <c r="D24" s="2"/>
      <c r="E24" s="2"/>
      <c r="F24" s="22"/>
      <c r="G24" s="22"/>
      <c r="H24" s="130"/>
      <c r="I24" s="2"/>
      <c r="J24" s="130"/>
      <c r="L24" s="130"/>
      <c r="M24" s="2"/>
      <c r="N24" s="130"/>
      <c r="O24" s="2"/>
    </row>
    <row r="25" spans="1:15" ht="22.5" customHeight="1" x14ac:dyDescent="0.2">
      <c r="A25" s="4" t="s">
        <v>33</v>
      </c>
      <c r="B25" s="2"/>
      <c r="C25" s="2"/>
      <c r="D25" s="2"/>
      <c r="E25" s="2"/>
      <c r="F25" s="2"/>
      <c r="G25" s="2"/>
      <c r="H25" s="126">
        <v>21671908</v>
      </c>
      <c r="I25" s="2"/>
      <c r="J25" s="126">
        <v>21408982</v>
      </c>
      <c r="L25" s="126">
        <v>21001312</v>
      </c>
      <c r="M25" s="2"/>
      <c r="N25" s="126">
        <v>21286951</v>
      </c>
      <c r="O25" s="2"/>
    </row>
    <row r="26" spans="1:15" ht="22.5" customHeight="1" x14ac:dyDescent="0.2">
      <c r="A26" s="4"/>
      <c r="B26" s="2"/>
      <c r="C26" s="2"/>
      <c r="D26" s="2"/>
      <c r="E26" s="2"/>
      <c r="F26" s="22"/>
      <c r="G26" s="22"/>
      <c r="H26" s="2"/>
      <c r="I26" s="2"/>
      <c r="J26" s="2"/>
      <c r="L26" s="2"/>
      <c r="M26" s="2"/>
      <c r="N26" s="2"/>
      <c r="O26" s="2"/>
    </row>
    <row r="27" spans="1:15" ht="22.5" customHeight="1" x14ac:dyDescent="0.2">
      <c r="A27" s="2"/>
      <c r="B27" s="2"/>
      <c r="C27" s="2"/>
      <c r="D27" s="2"/>
      <c r="E27" s="2"/>
      <c r="F27" s="22"/>
      <c r="G27" s="22"/>
      <c r="H27" s="2"/>
      <c r="I27" s="2"/>
      <c r="J27" s="2"/>
      <c r="L27" s="2"/>
      <c r="M27" s="2"/>
      <c r="N27" s="2"/>
      <c r="O27" s="2"/>
    </row>
    <row r="28" spans="1:15" ht="22.5" customHeight="1" x14ac:dyDescent="0.2">
      <c r="A28" s="2" t="s">
        <v>42</v>
      </c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N28" s="2"/>
      <c r="O28" s="2"/>
    </row>
    <row r="29" spans="1:15" ht="22.5" customHeight="1" x14ac:dyDescent="0.2">
      <c r="A29" s="2"/>
      <c r="B29" s="2"/>
      <c r="C29" s="2"/>
      <c r="D29" s="2"/>
      <c r="E29" s="2"/>
      <c r="F29" s="2"/>
      <c r="G29" s="2"/>
      <c r="H29" s="2"/>
      <c r="J29" s="2"/>
      <c r="L29" s="2"/>
      <c r="N29" s="2"/>
    </row>
    <row r="30" spans="1:15" ht="22.5" customHeight="1" x14ac:dyDescent="0.2">
      <c r="A30" s="2"/>
      <c r="B30" s="2"/>
      <c r="C30" s="2"/>
      <c r="D30" s="2"/>
      <c r="E30" s="2"/>
      <c r="F30" s="2"/>
      <c r="G30" s="2"/>
      <c r="H30" s="2"/>
      <c r="I30" s="12"/>
      <c r="J30" s="2"/>
      <c r="L30" s="2"/>
      <c r="M30" s="12"/>
      <c r="N30" s="2"/>
      <c r="O30" s="12"/>
    </row>
    <row r="31" spans="1:15" ht="22.5" customHeight="1" x14ac:dyDescent="0.2">
      <c r="A31" s="2"/>
      <c r="B31" s="2"/>
      <c r="C31" s="2"/>
      <c r="D31" s="2"/>
      <c r="E31" s="2"/>
      <c r="F31" s="2"/>
      <c r="G31" s="2"/>
      <c r="H31" s="2"/>
      <c r="I31" s="55"/>
      <c r="J31" s="2"/>
      <c r="L31" s="2"/>
      <c r="M31" s="55"/>
      <c r="N31" s="2"/>
      <c r="O31" s="55"/>
    </row>
    <row r="32" spans="1:15" ht="22.5" customHeight="1" x14ac:dyDescent="0.2">
      <c r="A32" s="2"/>
      <c r="B32" s="2"/>
      <c r="C32" s="2"/>
      <c r="D32" s="2"/>
      <c r="E32" s="2"/>
      <c r="F32" s="2"/>
      <c r="G32" s="2"/>
      <c r="H32" s="2"/>
      <c r="I32" s="55"/>
      <c r="J32" s="2"/>
      <c r="L32" s="2"/>
      <c r="M32" s="55"/>
      <c r="N32" s="2"/>
      <c r="O32" s="55"/>
    </row>
    <row r="33" spans="6:14" ht="22.5" customHeight="1" x14ac:dyDescent="0.2">
      <c r="F33" s="55"/>
      <c r="G33" s="55"/>
      <c r="H33" s="55"/>
      <c r="J33" s="55"/>
      <c r="L33" s="55"/>
      <c r="N33" s="55"/>
    </row>
  </sheetData>
  <phoneticPr fontId="2" type="noConversion"/>
  <printOptions horizontalCentered="1"/>
  <pageMargins left="0.78" right="0.39370078740157483" top="0.78740157480314965" bottom="0.31496062992125984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</vt:lpstr>
      <vt:lpstr>PL</vt:lpstr>
      <vt:lpstr>SFI</vt:lpstr>
      <vt:lpstr>BS!Print_Area</vt:lpstr>
      <vt:lpstr>PL!Print_Area</vt:lpstr>
      <vt:lpstr>securities!Print_Area</vt:lpstr>
      <vt:lpstr>SFI!Print_Area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2019-05-10T03:50:05Z</cp:lastPrinted>
  <dcterms:created xsi:type="dcterms:W3CDTF">2007-04-20T07:22:18Z</dcterms:created>
  <dcterms:modified xsi:type="dcterms:W3CDTF">2025-12-18T10:20:03Z</dcterms:modified>
</cp:coreProperties>
</file>